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rot\Documents\Americas Workforce\_Book\6e\CompanionFiles\Chapter Spreadsheets\"/>
    </mc:Choice>
  </mc:AlternateContent>
  <xr:revisionPtr revIDLastSave="0" documentId="13_ncr:1_{ADD44DF4-15BA-47EA-8125-356E0D0DB240}" xr6:coauthVersionLast="47" xr6:coauthVersionMax="47" xr10:uidLastSave="{00000000-0000-0000-0000-000000000000}"/>
  <bookViews>
    <workbookView xWindow="-120" yWindow="-120" windowWidth="29040" windowHeight="15840" tabRatio="522" xr2:uid="{00000000-000D-0000-FFFF-FFFF00000000}"/>
  </bookViews>
  <sheets>
    <sheet name="determine largest value" sheetId="1" r:id="rId1"/>
    <sheet name="employee lowest sales" sheetId="2" r:id="rId2"/>
    <sheet name="employee lowest sales in region" sheetId="20" r:id="rId3"/>
    <sheet name="employee higest sales in region" sheetId="21" r:id="rId4"/>
    <sheet name="detect smallest value in column" sheetId="3" r:id="rId5"/>
    <sheet name="smallest value in list" sheetId="4" r:id="rId6"/>
    <sheet name="find highest value" sheetId="5" r:id="rId7"/>
    <sheet name="determine and locate the best" sheetId="6" r:id="rId8"/>
    <sheet name="compare prices and select cheap" sheetId="7" r:id="rId9"/>
    <sheet name="calculate average output" sheetId="8" r:id="rId10"/>
    <sheet name="sum a filtered list" sheetId="9" r:id="rId11"/>
    <sheet name="count cells with numeric data" sheetId="10" r:id="rId12"/>
    <sheet name="count cells containing data" sheetId="11" r:id="rId13"/>
    <sheet name="count cells containing text" sheetId="12" r:id="rId14"/>
    <sheet name="count empty cells" sheetId="13" r:id="rId15"/>
    <sheet name="determine last filled row" sheetId="14" r:id="rId16"/>
    <sheet name="count rows in filtered list" sheetId="15" r:id="rId17"/>
    <sheet name="determine rank of sales" sheetId="16" r:id="rId18"/>
    <sheet name="calculate median sales" sheetId="17" r:id="rId19"/>
    <sheet name="calculate quartiles" sheetId="18" r:id="rId20"/>
    <sheet name="determine standard deviation" sheetId="19" r:id="rId21"/>
    <sheet name="determine future sales" sheetId="22" r:id="rId22"/>
    <sheet name="determine future sales (2)" sheetId="24" r:id="rId23"/>
    <sheet name="determine future sales (3)" sheetId="25" r:id="rId24"/>
    <sheet name="determine seasonal pattern" sheetId="26" r:id="rId25"/>
    <sheet name="determine data correlation" sheetId="31" r:id="rId26"/>
    <sheet name="comparing different averages" sheetId="33" r:id="rId27"/>
  </sheets>
  <definedNames>
    <definedName name="_xlnm._FilterDatabase" localSheetId="16" hidden="1">'count rows in filtered list'!$A$1:$C$10</definedName>
    <definedName name="_xlnm._FilterDatabase" localSheetId="10" hidden="1">'sum a filtered list'!$A$1:$C$10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9" l="1"/>
  <c r="F6" i="18"/>
  <c r="E6" i="18"/>
  <c r="G5" i="18"/>
  <c r="F5" i="18"/>
  <c r="E5" i="18"/>
  <c r="G4" i="18"/>
  <c r="F4" i="18"/>
  <c r="E4" i="18"/>
  <c r="G3" i="18"/>
  <c r="F3" i="18"/>
  <c r="E3" i="18"/>
  <c r="F2" i="18"/>
  <c r="E2" i="18"/>
  <c r="C12" i="9"/>
  <c r="E9" i="16"/>
  <c r="D9" i="16"/>
  <c r="C9" i="16"/>
  <c r="B13" i="22"/>
  <c r="B12" i="22"/>
  <c r="B11" i="22"/>
  <c r="B10" i="22"/>
  <c r="B13" i="24"/>
  <c r="B12" i="24"/>
  <c r="B11" i="24"/>
  <c r="B10" i="24"/>
  <c r="C13" i="25"/>
  <c r="B13" i="25"/>
  <c r="C12" i="25"/>
  <c r="B12" i="25"/>
  <c r="C11" i="25"/>
  <c r="B11" i="25"/>
  <c r="C10" i="25"/>
  <c r="B10" i="25"/>
  <c r="E2" i="26"/>
  <c r="F6" i="33"/>
  <c r="F5" i="33"/>
  <c r="D3" i="6"/>
  <c r="C12" i="20"/>
  <c r="D12" i="20"/>
  <c r="E12" i="20"/>
  <c r="F12" i="20"/>
  <c r="C13" i="20"/>
  <c r="D13" i="20"/>
  <c r="E13" i="20"/>
  <c r="F13" i="20"/>
  <c r="C14" i="20"/>
  <c r="D14" i="20"/>
  <c r="E14" i="20"/>
  <c r="F14" i="20"/>
  <c r="C15" i="20"/>
  <c r="D15" i="20"/>
  <c r="E15" i="20"/>
  <c r="F15" i="20"/>
  <c r="C16" i="20"/>
  <c r="D16" i="20"/>
  <c r="E16" i="20"/>
  <c r="F16" i="20"/>
  <c r="F7" i="33"/>
  <c r="E7" i="33"/>
  <c r="E6" i="33"/>
  <c r="E5" i="33"/>
  <c r="E4" i="33"/>
  <c r="E3" i="33"/>
  <c r="E3" i="19"/>
  <c r="E2" i="19"/>
  <c r="C2" i="16"/>
  <c r="D3" i="16"/>
  <c r="D4" i="16"/>
  <c r="D5" i="16"/>
  <c r="D6" i="16"/>
  <c r="D7" i="16"/>
  <c r="D8" i="16"/>
  <c r="D10" i="16"/>
  <c r="D2" i="16"/>
  <c r="E3" i="16"/>
  <c r="E4" i="16"/>
  <c r="E5" i="16"/>
  <c r="E6" i="16"/>
  <c r="E7" i="16"/>
  <c r="E8" i="16"/>
  <c r="E10" i="16"/>
  <c r="E2" i="16"/>
  <c r="L4" i="31"/>
  <c r="H4" i="31"/>
  <c r="D4" i="31"/>
  <c r="C13" i="21" l="1"/>
  <c r="D13" i="21"/>
  <c r="E13" i="21"/>
  <c r="F13" i="21"/>
  <c r="F12" i="21"/>
  <c r="E12" i="21"/>
  <c r="D12" i="21"/>
  <c r="C12" i="21"/>
  <c r="E1" i="19" l="1"/>
  <c r="E2" i="17"/>
  <c r="E1" i="17"/>
  <c r="C3" i="16"/>
  <c r="C4" i="16"/>
  <c r="C5" i="16"/>
  <c r="C6" i="16"/>
  <c r="C7" i="16"/>
  <c r="C8" i="16"/>
  <c r="C10" i="16"/>
  <c r="C12" i="15"/>
  <c r="B1" i="14"/>
  <c r="B2" i="14" s="1"/>
  <c r="C1" i="13"/>
  <c r="C1" i="12"/>
  <c r="C1" i="11"/>
  <c r="C1" i="10"/>
  <c r="C12" i="8" l="1"/>
  <c r="D12" i="8"/>
  <c r="B12" i="8"/>
  <c r="E3" i="7"/>
  <c r="E4" i="7"/>
  <c r="E2" i="7"/>
  <c r="D3" i="7"/>
  <c r="D4" i="7"/>
  <c r="D2" i="7"/>
  <c r="D6" i="6"/>
  <c r="B13" i="5"/>
  <c r="C13" i="5"/>
  <c r="D13" i="5"/>
  <c r="B14" i="5"/>
  <c r="C14" i="5"/>
  <c r="D14" i="5"/>
  <c r="C12" i="5"/>
  <c r="D12" i="5"/>
  <c r="B12" i="5"/>
  <c r="C3" i="4"/>
  <c r="C2" i="4"/>
  <c r="C1" i="4"/>
  <c r="C2" i="3"/>
  <c r="C12" i="2"/>
  <c r="D12" i="2"/>
  <c r="E12" i="2"/>
  <c r="B12" i="2"/>
  <c r="B1" i="1"/>
  <c r="D11" i="25" l="1"/>
  <c r="E11" i="25"/>
  <c r="E12" i="25"/>
  <c r="D12" i="25"/>
  <c r="D13" i="25"/>
  <c r="E13" i="25"/>
  <c r="D10" i="25"/>
  <c r="E10" i="25"/>
</calcChain>
</file>

<file path=xl/sharedStrings.xml><?xml version="1.0" encoding="utf-8"?>
<sst xmlns="http://schemas.openxmlformats.org/spreadsheetml/2006/main" count="223" uniqueCount="111">
  <si>
    <t>Max Value</t>
  </si>
  <si>
    <t>Fletcher</t>
  </si>
  <si>
    <t>Stone</t>
  </si>
  <si>
    <t>Kerry</t>
  </si>
  <si>
    <t>Butler</t>
  </si>
  <si>
    <t>Smith</t>
  </si>
  <si>
    <t>Miller</t>
  </si>
  <si>
    <t>Brown</t>
  </si>
  <si>
    <t>Wall</t>
  </si>
  <si>
    <t>Denver</t>
  </si>
  <si>
    <t>January</t>
  </si>
  <si>
    <t>February</t>
  </si>
  <si>
    <t>March</t>
  </si>
  <si>
    <t>April</t>
  </si>
  <si>
    <t>Min. Value</t>
  </si>
  <si>
    <t xml:space="preserve">Date </t>
  </si>
  <si>
    <t>A</t>
  </si>
  <si>
    <t>B</t>
  </si>
  <si>
    <t>C</t>
  </si>
  <si>
    <t>Sales Today</t>
  </si>
  <si>
    <t>The Best:</t>
  </si>
  <si>
    <t>Supplier</t>
  </si>
  <si>
    <t>Offer</t>
  </si>
  <si>
    <t>comp. 1</t>
  </si>
  <si>
    <t>comp. 2</t>
  </si>
  <si>
    <t>comp. 3</t>
  </si>
  <si>
    <t>comp. 4</t>
  </si>
  <si>
    <t>comp. 5</t>
  </si>
  <si>
    <t>comp. 6</t>
  </si>
  <si>
    <t>comp. 7</t>
  </si>
  <si>
    <t>comp. 8</t>
  </si>
  <si>
    <t>comp. 9</t>
  </si>
  <si>
    <t>Date</t>
  </si>
  <si>
    <t xml:space="preserve">B </t>
  </si>
  <si>
    <t xml:space="preserve">Top 3 Avg. </t>
  </si>
  <si>
    <t>Group</t>
  </si>
  <si>
    <t>Sales</t>
  </si>
  <si>
    <t>input</t>
  </si>
  <si>
    <t>O567</t>
  </si>
  <si>
    <t>test</t>
  </si>
  <si>
    <t>Excel</t>
  </si>
  <si>
    <t>test 1</t>
  </si>
  <si>
    <t>test 2</t>
  </si>
  <si>
    <t>test 3</t>
  </si>
  <si>
    <t>test 4</t>
  </si>
  <si>
    <t>test 5</t>
  </si>
  <si>
    <t>test 6</t>
  </si>
  <si>
    <t>test 7</t>
  </si>
  <si>
    <t>test 8</t>
  </si>
  <si>
    <t>test 9</t>
  </si>
  <si>
    <t>test 10</t>
  </si>
  <si>
    <t>Rank</t>
  </si>
  <si>
    <t>Month</t>
  </si>
  <si>
    <t>Median</t>
  </si>
  <si>
    <t>Average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</si>
  <si>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</si>
  <si>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</si>
  <si>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</si>
  <si>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</si>
  <si>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</si>
  <si>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</si>
  <si>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</si>
  <si>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</si>
  <si>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Employee</t>
  </si>
  <si>
    <t>Phone Calls</t>
  </si>
  <si>
    <t>Quartile</t>
  </si>
  <si>
    <t xml:space="preserve">Fletcher </t>
  </si>
  <si>
    <t>First quartile (25th percentile)</t>
  </si>
  <si>
    <t>Minimum value</t>
  </si>
  <si>
    <t>Second quartile (50th percentile)</t>
  </si>
  <si>
    <t>Third quartile (75th percentile)</t>
  </si>
  <si>
    <t>Maximum value</t>
  </si>
  <si>
    <t>In Front By:</t>
  </si>
  <si>
    <t>Region</t>
  </si>
  <si>
    <t>West</t>
  </si>
  <si>
    <t>South</t>
  </si>
  <si>
    <t>East</t>
  </si>
  <si>
    <t>North</t>
  </si>
  <si>
    <t>Lowest for all</t>
  </si>
  <si>
    <t>Lowest for West Region</t>
  </si>
  <si>
    <t>Milk (Gallons)</t>
  </si>
  <si>
    <t>Confidence Interval</t>
  </si>
  <si>
    <t>Predicted Low Milk (gallons)</t>
  </si>
  <si>
    <t>Predicted High Milk (gallons)</t>
  </si>
  <si>
    <t>Seasonal Pattern</t>
  </si>
  <si>
    <t>Correlation</t>
  </si>
  <si>
    <t>Data Set 1</t>
  </si>
  <si>
    <t>Data Set 2</t>
  </si>
  <si>
    <t>Data Set 3</t>
  </si>
  <si>
    <t>X</t>
  </si>
  <si>
    <t>Y</t>
  </si>
  <si>
    <t>Rank.Avg</t>
  </si>
  <si>
    <t>Rank.EQ</t>
  </si>
  <si>
    <t>Quartile.INC</t>
  </si>
  <si>
    <t>Quartile.EXC</t>
  </si>
  <si>
    <t>STD using STDEV</t>
  </si>
  <si>
    <t>STD using STDEV.S</t>
  </si>
  <si>
    <t>STD using STDEV.P</t>
  </si>
  <si>
    <t>Calendar Year End Date</t>
  </si>
  <si>
    <t>Yearly Sales</t>
  </si>
  <si>
    <t>Average (MEAN)</t>
  </si>
  <si>
    <t>Simple Average</t>
  </si>
  <si>
    <t>MEDIAN</t>
  </si>
  <si>
    <t>Number in the middle of the entire set</t>
  </si>
  <si>
    <t>Geometric Mean</t>
  </si>
  <si>
    <t>Harmonic Mean</t>
  </si>
  <si>
    <t>Reduces impact of large numbers</t>
  </si>
  <si>
    <t>TRIM Mean</t>
  </si>
  <si>
    <t>Excludes a percentage of outliers</t>
  </si>
  <si>
    <t>Used when numbers are somewhat related to each other</t>
  </si>
  <si>
    <t>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</si>
</sst>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mm/dd/yy;@"/>
    <numFmt numFmtId="166" formatCode="&quot;$&quot;#,##0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44" fontId="0" fillId="0" borderId="0" xfId="2" applyFont="1"/>
    <xf numFmtId="164" fontId="0" fillId="0" borderId="0" xfId="2" applyNumberFormat="1" applyFont="1"/>
    <xf numFmtId="164" fontId="0" fillId="0" borderId="2" xfId="2" applyNumberFormat="1" applyFont="1" applyBorder="1"/>
    <xf numFmtId="164" fontId="0" fillId="0" borderId="0" xfId="0" applyNumberFormat="1"/>
    <xf numFmtId="164" fontId="3" fillId="0" borderId="0" xfId="0" applyNumberFormat="1" applyFont="1"/>
    <xf numFmtId="0" fontId="3" fillId="0" borderId="2" xfId="0" applyFont="1" applyBorder="1"/>
    <xf numFmtId="14" fontId="0" fillId="0" borderId="0" xfId="0" applyNumberFormat="1"/>
    <xf numFmtId="165" fontId="0" fillId="0" borderId="0" xfId="0" applyNumberFormat="1" applyAlignment="1">
      <alignment horizontal="center"/>
    </xf>
    <xf numFmtId="0" fontId="3" fillId="0" borderId="0" xfId="0" applyNumberFormat="1" applyFont="1" applyAlignment="1">
      <alignment horizontal="center"/>
    </xf>
    <xf numFmtId="14" fontId="3" fillId="0" borderId="0" xfId="0" applyNumberFormat="1" applyFont="1"/>
    <xf numFmtId="43" fontId="3" fillId="0" borderId="0" xfId="1" applyFont="1" applyAlignment="1">
      <alignment horizontal="righ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/>
    <xf numFmtId="0" fontId="0" fillId="0" borderId="0" xfId="0" applyFont="1"/>
    <xf numFmtId="44" fontId="2" fillId="0" borderId="0" xfId="2" applyFont="1"/>
    <xf numFmtId="44" fontId="0" fillId="0" borderId="0" xfId="0" applyNumberFormat="1"/>
    <xf numFmtId="0" fontId="0" fillId="0" borderId="3" xfId="0" applyBorder="1"/>
    <xf numFmtId="0" fontId="0" fillId="0" borderId="2" xfId="0" applyBorder="1"/>
    <xf numFmtId="0" fontId="4" fillId="0" borderId="0" xfId="0" applyFont="1"/>
    <xf numFmtId="0" fontId="4" fillId="0" borderId="0" xfId="0" applyFont="1" applyAlignment="1">
      <alignment horizontal="center"/>
    </xf>
    <xf numFmtId="3" fontId="0" fillId="0" borderId="0" xfId="2" applyNumberFormat="1" applyFont="1" applyAlignment="1">
      <alignment horizontal="right"/>
    </xf>
    <xf numFmtId="167" fontId="0" fillId="0" borderId="0" xfId="1" applyNumberFormat="1" applyFont="1"/>
    <xf numFmtId="167" fontId="0" fillId="0" borderId="0" xfId="0" applyNumberFormat="1"/>
    <xf numFmtId="0" fontId="4" fillId="0" borderId="0" xfId="0" applyFont="1" applyAlignment="1">
      <alignment horizontal="right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0" xfId="0" applyBorder="1"/>
    <xf numFmtId="0" fontId="5" fillId="0" borderId="0" xfId="0" applyFont="1"/>
    <xf numFmtId="44" fontId="2" fillId="0" borderId="0" xfId="4" applyFont="1"/>
    <xf numFmtId="0" fontId="2" fillId="0" borderId="2" xfId="3" applyFont="1" applyBorder="1"/>
    <xf numFmtId="0" fontId="2" fillId="0" borderId="0" xfId="3" applyFont="1"/>
    <xf numFmtId="14" fontId="2" fillId="0" borderId="0" xfId="3" applyNumberFormat="1" applyFont="1"/>
    <xf numFmtId="44" fontId="2" fillId="0" borderId="0" xfId="3" applyNumberFormat="1" applyFont="1"/>
    <xf numFmtId="164" fontId="3" fillId="0" borderId="0" xfId="2" applyNumberFormat="1" applyFont="1"/>
  </cellXfs>
  <cellStyles count="5">
    <cellStyle name="Comma" xfId="1" builtinId="3"/>
    <cellStyle name="Currency" xfId="2" builtinId="4"/>
    <cellStyle name="Currency 2" xfId="4" xr:uid="{F73B3656-276A-4F18-9B17-7CCDBA6A6187}"/>
    <cellStyle name="Normal" xfId="0" builtinId="0"/>
    <cellStyle name="Normal 2" xfId="3" xr:uid="{D177AE7D-5FA4-4712-B428-BE9F600B0D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zoomScaleNormal="100" workbookViewId="0">
      <selection activeCell="B1" sqref="B1"/>
    </sheetView>
  </sheetViews>
  <sheetFormatPr defaultRowHeight="15" x14ac:dyDescent="0.25"/>
  <cols>
    <col min="1" max="4" width="10.85546875" customWidth="1"/>
  </cols>
  <sheetData>
    <row r="1" spans="1:4" x14ac:dyDescent="0.25">
      <c r="A1" s="1" t="s">
        <v>0</v>
      </c>
      <c r="B1">
        <f>MAX(A3:D11)</f>
        <v>99</v>
      </c>
    </row>
    <row r="3" spans="1:4" x14ac:dyDescent="0.25">
      <c r="A3" s="2">
        <v>31</v>
      </c>
      <c r="B3" s="2">
        <v>95</v>
      </c>
      <c r="C3" s="2">
        <v>9</v>
      </c>
      <c r="D3" s="2">
        <v>33</v>
      </c>
    </row>
    <row r="4" spans="1:4" x14ac:dyDescent="0.25">
      <c r="A4" s="2">
        <v>40</v>
      </c>
      <c r="B4" s="2">
        <v>88</v>
      </c>
      <c r="C4" s="2">
        <v>80</v>
      </c>
      <c r="D4" s="2">
        <v>16</v>
      </c>
    </row>
    <row r="5" spans="1:4" x14ac:dyDescent="0.25">
      <c r="A5" s="2">
        <v>26</v>
      </c>
      <c r="B5" s="2">
        <v>92</v>
      </c>
      <c r="C5" s="2">
        <v>66</v>
      </c>
      <c r="D5" s="2">
        <v>1</v>
      </c>
    </row>
    <row r="6" spans="1:4" x14ac:dyDescent="0.25">
      <c r="A6" s="2">
        <v>33</v>
      </c>
      <c r="B6" s="2">
        <v>69</v>
      </c>
      <c r="C6" s="2">
        <v>87</v>
      </c>
      <c r="D6" s="2">
        <v>66</v>
      </c>
    </row>
    <row r="7" spans="1:4" x14ac:dyDescent="0.25">
      <c r="A7" s="2">
        <v>73</v>
      </c>
      <c r="B7" s="2">
        <v>32</v>
      </c>
      <c r="C7" s="2">
        <v>35</v>
      </c>
      <c r="D7" s="2">
        <v>18</v>
      </c>
    </row>
    <row r="8" spans="1:4" x14ac:dyDescent="0.25">
      <c r="A8" s="2">
        <v>90</v>
      </c>
      <c r="B8" s="2">
        <v>57</v>
      </c>
      <c r="C8" s="2">
        <v>22</v>
      </c>
      <c r="D8" s="2">
        <v>34</v>
      </c>
    </row>
    <row r="9" spans="1:4" x14ac:dyDescent="0.25">
      <c r="A9" s="2">
        <v>99</v>
      </c>
      <c r="B9" s="2">
        <v>39</v>
      </c>
      <c r="C9" s="2">
        <v>64</v>
      </c>
      <c r="D9" s="2">
        <v>86</v>
      </c>
    </row>
    <row r="10" spans="1:4" x14ac:dyDescent="0.25">
      <c r="A10" s="2">
        <v>36</v>
      </c>
      <c r="B10" s="2">
        <v>22</v>
      </c>
      <c r="C10" s="2">
        <v>25</v>
      </c>
      <c r="D10" s="2">
        <v>87</v>
      </c>
    </row>
    <row r="11" spans="1:4" x14ac:dyDescent="0.25">
      <c r="A11" s="2">
        <v>21</v>
      </c>
      <c r="B11" s="2">
        <v>68</v>
      </c>
      <c r="C11" s="2">
        <v>29</v>
      </c>
      <c r="D11" s="2">
        <v>63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2"/>
  <sheetViews>
    <sheetView workbookViewId="0">
      <selection activeCell="B12" sqref="B12"/>
    </sheetView>
  </sheetViews>
  <sheetFormatPr defaultRowHeight="15" x14ac:dyDescent="0.25"/>
  <cols>
    <col min="1" max="1" width="10.7109375" bestFit="1" customWidth="1"/>
  </cols>
  <sheetData>
    <row r="1" spans="1:4" x14ac:dyDescent="0.25">
      <c r="A1" s="3" t="s">
        <v>32</v>
      </c>
      <c r="B1" s="3" t="s">
        <v>16</v>
      </c>
      <c r="C1" s="3" t="s">
        <v>33</v>
      </c>
      <c r="D1" s="3" t="s">
        <v>18</v>
      </c>
    </row>
    <row r="2" spans="1:4" x14ac:dyDescent="0.25">
      <c r="A2" s="11">
        <v>40490</v>
      </c>
      <c r="B2">
        <v>62</v>
      </c>
      <c r="C2">
        <v>79</v>
      </c>
      <c r="D2">
        <v>52</v>
      </c>
    </row>
    <row r="3" spans="1:4" x14ac:dyDescent="0.25">
      <c r="A3" s="11">
        <v>40491</v>
      </c>
      <c r="B3">
        <v>62</v>
      </c>
      <c r="C3">
        <v>47</v>
      </c>
      <c r="D3">
        <v>33</v>
      </c>
    </row>
    <row r="4" spans="1:4" x14ac:dyDescent="0.25">
      <c r="A4" s="11">
        <v>40492</v>
      </c>
      <c r="B4">
        <v>24</v>
      </c>
      <c r="C4">
        <v>1</v>
      </c>
      <c r="D4">
        <v>44</v>
      </c>
    </row>
    <row r="5" spans="1:4" x14ac:dyDescent="0.25">
      <c r="A5" s="11">
        <v>40493</v>
      </c>
      <c r="B5">
        <v>18</v>
      </c>
      <c r="C5">
        <v>42</v>
      </c>
      <c r="D5">
        <v>12</v>
      </c>
    </row>
    <row r="6" spans="1:4" x14ac:dyDescent="0.25">
      <c r="A6" s="11">
        <v>40494</v>
      </c>
      <c r="B6">
        <v>84</v>
      </c>
      <c r="C6">
        <v>19</v>
      </c>
      <c r="D6">
        <v>5</v>
      </c>
    </row>
    <row r="7" spans="1:4" x14ac:dyDescent="0.25">
      <c r="A7" s="11">
        <v>40495</v>
      </c>
      <c r="B7">
        <v>58</v>
      </c>
      <c r="C7">
        <v>19</v>
      </c>
      <c r="D7">
        <v>89</v>
      </c>
    </row>
    <row r="8" spans="1:4" x14ac:dyDescent="0.25">
      <c r="A8" s="11">
        <v>40496</v>
      </c>
      <c r="B8">
        <v>95</v>
      </c>
      <c r="C8">
        <v>73</v>
      </c>
      <c r="D8">
        <v>48</v>
      </c>
    </row>
    <row r="9" spans="1:4" x14ac:dyDescent="0.25">
      <c r="A9" s="11">
        <v>40497</v>
      </c>
      <c r="B9">
        <v>56</v>
      </c>
      <c r="C9">
        <v>70</v>
      </c>
      <c r="D9">
        <v>44</v>
      </c>
    </row>
    <row r="10" spans="1:4" x14ac:dyDescent="0.25">
      <c r="A10" s="11">
        <v>40498</v>
      </c>
      <c r="B10">
        <v>53</v>
      </c>
      <c r="C10">
        <v>47</v>
      </c>
      <c r="D10">
        <v>75</v>
      </c>
    </row>
    <row r="11" spans="1:4" x14ac:dyDescent="0.25">
      <c r="A11" s="10"/>
    </row>
    <row r="12" spans="1:4" x14ac:dyDescent="0.25">
      <c r="A12" s="13" t="s">
        <v>34</v>
      </c>
      <c r="B12" s="14">
        <f>AVERAGE(LARGE(B2:B10,1),LARGE(B2:B10,2),LARGE(B2:B10,3))</f>
        <v>80.333333333333329</v>
      </c>
      <c r="C12" s="14">
        <f t="shared" ref="C12:D12" si="0">AVERAGE(LARGE(C2:C10,1),LARGE(C2:C10,2),LARGE(C2:C10,3))</f>
        <v>74</v>
      </c>
      <c r="D12" s="14">
        <f t="shared" si="0"/>
        <v>72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filterMode="1"/>
  <dimension ref="A1:C12"/>
  <sheetViews>
    <sheetView workbookViewId="0">
      <selection activeCell="C12" sqref="C12"/>
    </sheetView>
  </sheetViews>
  <sheetFormatPr defaultRowHeight="15" x14ac:dyDescent="0.25"/>
  <cols>
    <col min="1" max="1" width="10.7109375" style="16" bestFit="1" customWidth="1"/>
    <col min="2" max="2" width="11.140625" style="16" bestFit="1" customWidth="1"/>
    <col min="3" max="3" width="10.140625" bestFit="1" customWidth="1"/>
  </cols>
  <sheetData>
    <row r="1" spans="1:3" x14ac:dyDescent="0.25">
      <c r="A1" s="3" t="s">
        <v>32</v>
      </c>
      <c r="B1" s="3" t="s">
        <v>35</v>
      </c>
      <c r="C1" s="3" t="s">
        <v>36</v>
      </c>
    </row>
    <row r="2" spans="1:3" x14ac:dyDescent="0.25">
      <c r="A2" s="15">
        <v>41586</v>
      </c>
      <c r="B2" s="16">
        <v>1</v>
      </c>
      <c r="C2" s="17">
        <v>2658</v>
      </c>
    </row>
    <row r="3" spans="1:3" x14ac:dyDescent="0.25">
      <c r="A3" s="15">
        <v>41586</v>
      </c>
      <c r="B3" s="16">
        <v>1</v>
      </c>
      <c r="C3" s="17">
        <v>2327</v>
      </c>
    </row>
    <row r="4" spans="1:3" hidden="1" x14ac:dyDescent="0.25">
      <c r="A4" s="15">
        <v>41588</v>
      </c>
      <c r="B4" s="16">
        <v>2</v>
      </c>
      <c r="C4" s="17">
        <v>12</v>
      </c>
    </row>
    <row r="5" spans="1:3" hidden="1" x14ac:dyDescent="0.25">
      <c r="A5" s="15">
        <v>41588</v>
      </c>
      <c r="B5" s="16">
        <v>2</v>
      </c>
      <c r="C5" s="17">
        <v>12</v>
      </c>
    </row>
    <row r="6" spans="1:3" hidden="1" x14ac:dyDescent="0.25">
      <c r="A6" s="15">
        <v>41588</v>
      </c>
      <c r="B6" s="16">
        <v>2</v>
      </c>
      <c r="C6" s="17">
        <v>12</v>
      </c>
    </row>
    <row r="7" spans="1:3" hidden="1" x14ac:dyDescent="0.25">
      <c r="A7" s="15">
        <v>41588</v>
      </c>
      <c r="B7" s="16">
        <v>2</v>
      </c>
      <c r="C7" s="17">
        <v>12</v>
      </c>
    </row>
    <row r="8" spans="1:3" hidden="1" x14ac:dyDescent="0.25">
      <c r="A8" s="15">
        <v>41588</v>
      </c>
      <c r="B8" s="16">
        <v>2</v>
      </c>
      <c r="C8" s="17">
        <v>12</v>
      </c>
    </row>
    <row r="9" spans="1:3" x14ac:dyDescent="0.25">
      <c r="A9" s="15">
        <v>41586</v>
      </c>
      <c r="B9" s="16">
        <v>1</v>
      </c>
      <c r="C9" s="17">
        <v>1884</v>
      </c>
    </row>
    <row r="10" spans="1:3" x14ac:dyDescent="0.25">
      <c r="A10" s="15">
        <v>41586</v>
      </c>
      <c r="B10" s="16">
        <v>1</v>
      </c>
      <c r="C10" s="17">
        <v>2555</v>
      </c>
    </row>
    <row r="12" spans="1:3" x14ac:dyDescent="0.25">
      <c r="C12" s="17">
        <f>SUBTOTAL(9,C2:C10)</f>
        <v>9424</v>
      </c>
    </row>
  </sheetData>
  <autoFilter ref="A1:C10" xr:uid="{00000000-0009-0000-0000-00000A000000}">
    <filterColumn colId="1">
      <filters>
        <filter val="1"/>
      </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0"/>
  <sheetViews>
    <sheetView workbookViewId="0">
      <selection activeCell="A8" sqref="A8"/>
    </sheetView>
  </sheetViews>
  <sheetFormatPr defaultRowHeight="15" x14ac:dyDescent="0.25"/>
  <cols>
    <col min="1" max="1" width="10.7109375" bestFit="1" customWidth="1"/>
  </cols>
  <sheetData>
    <row r="1" spans="1:3" x14ac:dyDescent="0.25">
      <c r="A1" t="s">
        <v>37</v>
      </c>
      <c r="C1">
        <f>COUNT(A1:A10)</f>
        <v>4</v>
      </c>
    </row>
    <row r="2" spans="1:3" x14ac:dyDescent="0.25">
      <c r="A2">
        <v>12</v>
      </c>
    </row>
    <row r="4" spans="1:3" x14ac:dyDescent="0.25">
      <c r="A4" t="s">
        <v>38</v>
      </c>
    </row>
    <row r="5" spans="1:3" x14ac:dyDescent="0.25">
      <c r="A5" t="s">
        <v>39</v>
      </c>
    </row>
    <row r="6" spans="1:3" x14ac:dyDescent="0.25">
      <c r="A6">
        <v>512</v>
      </c>
    </row>
    <row r="7" spans="1:3" x14ac:dyDescent="0.25">
      <c r="A7">
        <v>56</v>
      </c>
    </row>
    <row r="8" spans="1:3" x14ac:dyDescent="0.25">
      <c r="A8" s="10">
        <v>38302</v>
      </c>
    </row>
    <row r="10" spans="1:3" x14ac:dyDescent="0.25">
      <c r="A10" t="s">
        <v>40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0"/>
  <sheetViews>
    <sheetView workbookViewId="0">
      <selection activeCell="C1" sqref="C1"/>
    </sheetView>
  </sheetViews>
  <sheetFormatPr defaultRowHeight="15" x14ac:dyDescent="0.25"/>
  <cols>
    <col min="1" max="1" width="10.7109375" bestFit="1" customWidth="1"/>
  </cols>
  <sheetData>
    <row r="1" spans="1:3" x14ac:dyDescent="0.25">
      <c r="A1" t="s">
        <v>37</v>
      </c>
      <c r="C1">
        <f>COUNTA(A1:A10)</f>
        <v>8</v>
      </c>
    </row>
    <row r="2" spans="1:3" x14ac:dyDescent="0.25">
      <c r="A2">
        <v>12</v>
      </c>
    </row>
    <row r="4" spans="1:3" x14ac:dyDescent="0.25">
      <c r="A4" t="s">
        <v>38</v>
      </c>
    </row>
    <row r="5" spans="1:3" x14ac:dyDescent="0.25">
      <c r="A5" t="s">
        <v>39</v>
      </c>
    </row>
    <row r="6" spans="1:3" x14ac:dyDescent="0.25">
      <c r="A6">
        <v>512</v>
      </c>
    </row>
    <row r="7" spans="1:3" x14ac:dyDescent="0.25">
      <c r="A7">
        <v>56</v>
      </c>
    </row>
    <row r="8" spans="1:3" x14ac:dyDescent="0.25">
      <c r="A8" s="10">
        <v>38302</v>
      </c>
    </row>
    <row r="10" spans="1:3" x14ac:dyDescent="0.25">
      <c r="A10" t="s">
        <v>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0"/>
  <sheetViews>
    <sheetView workbookViewId="0">
      <selection activeCell="C1" sqref="C1"/>
    </sheetView>
  </sheetViews>
  <sheetFormatPr defaultRowHeight="15" x14ac:dyDescent="0.25"/>
  <cols>
    <col min="1" max="1" width="10.7109375" bestFit="1" customWidth="1"/>
  </cols>
  <sheetData>
    <row r="1" spans="1:3" x14ac:dyDescent="0.25">
      <c r="A1" t="s">
        <v>37</v>
      </c>
      <c r="C1">
        <f>COUNTA(A1:A10)-COUNT(A1:A10)</f>
        <v>4</v>
      </c>
    </row>
    <row r="2" spans="1:3" x14ac:dyDescent="0.25">
      <c r="A2">
        <v>12</v>
      </c>
    </row>
    <row r="4" spans="1:3" x14ac:dyDescent="0.25">
      <c r="A4" t="s">
        <v>38</v>
      </c>
    </row>
    <row r="5" spans="1:3" x14ac:dyDescent="0.25">
      <c r="A5" t="s">
        <v>39</v>
      </c>
    </row>
    <row r="6" spans="1:3" x14ac:dyDescent="0.25">
      <c r="A6">
        <v>512</v>
      </c>
    </row>
    <row r="7" spans="1:3" x14ac:dyDescent="0.25">
      <c r="A7">
        <v>56</v>
      </c>
    </row>
    <row r="8" spans="1:3" x14ac:dyDescent="0.25">
      <c r="A8" s="10">
        <v>38302</v>
      </c>
    </row>
    <row r="10" spans="1:3" x14ac:dyDescent="0.25">
      <c r="A10" t="s">
        <v>40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10"/>
  <sheetViews>
    <sheetView workbookViewId="0">
      <selection activeCell="C1" sqref="C1"/>
    </sheetView>
  </sheetViews>
  <sheetFormatPr defaultRowHeight="15" x14ac:dyDescent="0.25"/>
  <cols>
    <col min="1" max="1" width="10.7109375" bestFit="1" customWidth="1"/>
  </cols>
  <sheetData>
    <row r="1" spans="1:3" x14ac:dyDescent="0.25">
      <c r="A1" t="s">
        <v>37</v>
      </c>
      <c r="C1">
        <f>COUNTBLANK(A1:A10)</f>
        <v>2</v>
      </c>
    </row>
    <row r="2" spans="1:3" x14ac:dyDescent="0.25">
      <c r="A2">
        <v>12</v>
      </c>
    </row>
    <row r="4" spans="1:3" x14ac:dyDescent="0.25">
      <c r="A4" t="s">
        <v>38</v>
      </c>
    </row>
    <row r="5" spans="1:3" x14ac:dyDescent="0.25">
      <c r="A5" t="s">
        <v>39</v>
      </c>
    </row>
    <row r="6" spans="1:3" x14ac:dyDescent="0.25">
      <c r="A6">
        <v>512</v>
      </c>
    </row>
    <row r="7" spans="1:3" x14ac:dyDescent="0.25">
      <c r="A7">
        <v>56</v>
      </c>
    </row>
    <row r="8" spans="1:3" x14ac:dyDescent="0.25">
      <c r="A8" s="10">
        <v>38302</v>
      </c>
    </row>
    <row r="10" spans="1:3" x14ac:dyDescent="0.25">
      <c r="A10" t="s">
        <v>40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10"/>
  <sheetViews>
    <sheetView workbookViewId="0">
      <selection activeCell="F3" sqref="F3"/>
    </sheetView>
  </sheetViews>
  <sheetFormatPr defaultRowHeight="15" x14ac:dyDescent="0.25"/>
  <sheetData>
    <row r="1" spans="1:2" x14ac:dyDescent="0.25">
      <c r="A1" t="s">
        <v>41</v>
      </c>
      <c r="B1">
        <f>COUNTA(A:A)</f>
        <v>10</v>
      </c>
    </row>
    <row r="2" spans="1:2" x14ac:dyDescent="0.25">
      <c r="A2" t="s">
        <v>42</v>
      </c>
      <c r="B2">
        <f>COUNTA(1:1)</f>
        <v>2</v>
      </c>
    </row>
    <row r="3" spans="1:2" x14ac:dyDescent="0.25">
      <c r="A3" t="s">
        <v>43</v>
      </c>
    </row>
    <row r="4" spans="1:2" x14ac:dyDescent="0.25">
      <c r="A4" t="s">
        <v>44</v>
      </c>
    </row>
    <row r="5" spans="1:2" x14ac:dyDescent="0.25">
      <c r="A5" t="s">
        <v>45</v>
      </c>
    </row>
    <row r="6" spans="1:2" x14ac:dyDescent="0.25">
      <c r="A6" t="s">
        <v>46</v>
      </c>
    </row>
    <row r="7" spans="1:2" x14ac:dyDescent="0.25">
      <c r="A7" t="s">
        <v>47</v>
      </c>
    </row>
    <row r="8" spans="1:2" x14ac:dyDescent="0.25">
      <c r="A8" t="s">
        <v>48</v>
      </c>
    </row>
    <row r="9" spans="1:2" x14ac:dyDescent="0.25">
      <c r="A9" t="s">
        <v>49</v>
      </c>
    </row>
    <row r="10" spans="1:2" x14ac:dyDescent="0.25">
      <c r="A10" t="s">
        <v>50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filterMode="1"/>
  <dimension ref="A1:C12"/>
  <sheetViews>
    <sheetView workbookViewId="0">
      <selection activeCell="C12" sqref="C12"/>
    </sheetView>
  </sheetViews>
  <sheetFormatPr defaultRowHeight="15" x14ac:dyDescent="0.25"/>
  <cols>
    <col min="1" max="1" width="9.7109375" bestFit="1" customWidth="1"/>
    <col min="2" max="2" width="11.140625" bestFit="1" customWidth="1"/>
    <col min="3" max="3" width="13.85546875" bestFit="1" customWidth="1"/>
  </cols>
  <sheetData>
    <row r="1" spans="1:3" x14ac:dyDescent="0.25">
      <c r="A1" s="3" t="s">
        <v>32</v>
      </c>
      <c r="B1" s="3" t="s">
        <v>35</v>
      </c>
      <c r="C1" s="3" t="s">
        <v>36</v>
      </c>
    </row>
    <row r="2" spans="1:3" x14ac:dyDescent="0.25">
      <c r="A2" s="11">
        <v>40490</v>
      </c>
      <c r="B2" s="16">
        <v>1</v>
      </c>
      <c r="C2" s="5">
        <v>2658</v>
      </c>
    </row>
    <row r="3" spans="1:3" x14ac:dyDescent="0.25">
      <c r="A3" s="11">
        <v>40491</v>
      </c>
      <c r="B3" s="16">
        <v>1</v>
      </c>
      <c r="C3" s="5">
        <v>2327</v>
      </c>
    </row>
    <row r="4" spans="1:3" hidden="1" x14ac:dyDescent="0.25">
      <c r="A4" s="11">
        <v>40492</v>
      </c>
      <c r="B4" s="16">
        <v>2</v>
      </c>
      <c r="C4" s="5">
        <v>1884</v>
      </c>
    </row>
    <row r="5" spans="1:3" hidden="1" x14ac:dyDescent="0.25">
      <c r="A5" s="11">
        <v>1</v>
      </c>
      <c r="B5" s="16">
        <v>2</v>
      </c>
      <c r="C5" s="5">
        <v>2555</v>
      </c>
    </row>
    <row r="6" spans="1:3" hidden="1" x14ac:dyDescent="0.25">
      <c r="A6" s="11">
        <v>1</v>
      </c>
      <c r="B6" s="16">
        <v>2</v>
      </c>
      <c r="C6" s="5"/>
    </row>
    <row r="7" spans="1:3" hidden="1" x14ac:dyDescent="0.25">
      <c r="A7" s="11">
        <v>1</v>
      </c>
      <c r="B7" s="16">
        <v>2</v>
      </c>
      <c r="C7" s="5"/>
    </row>
    <row r="8" spans="1:3" hidden="1" x14ac:dyDescent="0.25">
      <c r="A8" s="11">
        <v>1</v>
      </c>
      <c r="B8" s="16">
        <v>2</v>
      </c>
      <c r="C8" s="5"/>
    </row>
    <row r="9" spans="1:3" x14ac:dyDescent="0.25">
      <c r="A9" s="11">
        <v>40492</v>
      </c>
      <c r="B9" s="16">
        <v>1</v>
      </c>
      <c r="C9" s="5">
        <v>1884</v>
      </c>
    </row>
    <row r="10" spans="1:3" x14ac:dyDescent="0.25">
      <c r="A10" s="11">
        <v>40493</v>
      </c>
      <c r="B10" s="16">
        <v>1</v>
      </c>
      <c r="C10" s="5">
        <v>2555</v>
      </c>
    </row>
    <row r="12" spans="1:3" x14ac:dyDescent="0.25">
      <c r="C12" t="str">
        <f>SUBTOTAL(2,C2:C10) &amp; " rows in filter"</f>
        <v>4 rows in filter</v>
      </c>
    </row>
  </sheetData>
  <autoFilter ref="A1:C10" xr:uid="{00000000-0009-0000-0000-000010000000}">
    <filterColumn colId="1">
      <filters>
        <filter val="1"/>
      </filters>
    </filterColumn>
  </autoFilter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0"/>
  <sheetViews>
    <sheetView zoomScale="230" zoomScaleNormal="230" workbookViewId="0">
      <selection activeCell="B10" sqref="B10"/>
    </sheetView>
  </sheetViews>
  <sheetFormatPr defaultRowHeight="15" x14ac:dyDescent="0.25"/>
  <cols>
    <col min="1" max="1" width="9.7109375" bestFit="1" customWidth="1"/>
    <col min="2" max="2" width="11.5703125" bestFit="1" customWidth="1"/>
  </cols>
  <sheetData>
    <row r="1" spans="1:5" x14ac:dyDescent="0.25">
      <c r="A1" s="3" t="s">
        <v>32</v>
      </c>
      <c r="B1" s="3" t="s">
        <v>36</v>
      </c>
      <c r="C1" s="3" t="s">
        <v>51</v>
      </c>
      <c r="D1" s="40" t="s">
        <v>92</v>
      </c>
      <c r="E1" s="40" t="s">
        <v>91</v>
      </c>
    </row>
    <row r="2" spans="1:5" x14ac:dyDescent="0.25">
      <c r="A2" s="11">
        <v>44358</v>
      </c>
      <c r="B2" s="5">
        <v>1000</v>
      </c>
      <c r="C2">
        <f>RANK(B2,$B$2:$B$10)</f>
        <v>9</v>
      </c>
      <c r="D2">
        <f>_xlfn.RANK.EQ(B2,$B$2:$B$10)</f>
        <v>9</v>
      </c>
      <c r="E2">
        <f>_xlfn.RANK.AVG(B2,$B$2:$B$10)</f>
        <v>9</v>
      </c>
    </row>
    <row r="3" spans="1:5" x14ac:dyDescent="0.25">
      <c r="A3" s="11">
        <v>44359</v>
      </c>
      <c r="B3" s="5">
        <v>2000</v>
      </c>
      <c r="C3">
        <f t="shared" ref="C3:C10" si="0">RANK(B3,$B$2:$B$10)</f>
        <v>7</v>
      </c>
      <c r="D3">
        <f t="shared" ref="D3:D10" si="1">_xlfn.RANK.EQ(B3,$B$2:$B$10)</f>
        <v>7</v>
      </c>
      <c r="E3">
        <f>_xlfn.RANK.AVG(B3,$B$2:$B$10)</f>
        <v>7.5</v>
      </c>
    </row>
    <row r="4" spans="1:5" x14ac:dyDescent="0.25">
      <c r="A4" s="11">
        <v>44360</v>
      </c>
      <c r="B4" s="5">
        <v>2000</v>
      </c>
      <c r="C4">
        <f t="shared" si="0"/>
        <v>7</v>
      </c>
      <c r="D4">
        <f t="shared" si="1"/>
        <v>7</v>
      </c>
      <c r="E4">
        <f>_xlfn.RANK.AVG(B4,$B$2:$B$10)</f>
        <v>7.5</v>
      </c>
    </row>
    <row r="5" spans="1:5" x14ac:dyDescent="0.25">
      <c r="A5" s="11">
        <v>44361</v>
      </c>
      <c r="B5" s="5">
        <v>4000</v>
      </c>
      <c r="C5">
        <f t="shared" si="0"/>
        <v>6</v>
      </c>
      <c r="D5">
        <f t="shared" si="1"/>
        <v>6</v>
      </c>
      <c r="E5">
        <f>_xlfn.RANK.AVG(B5,$B$2:$B$10)</f>
        <v>6</v>
      </c>
    </row>
    <row r="6" spans="1:5" x14ac:dyDescent="0.25">
      <c r="A6" s="11">
        <v>44362</v>
      </c>
      <c r="B6" s="5">
        <v>5000</v>
      </c>
      <c r="C6">
        <f t="shared" si="0"/>
        <v>5</v>
      </c>
      <c r="D6">
        <f t="shared" si="1"/>
        <v>5</v>
      </c>
      <c r="E6">
        <f>_xlfn.RANK.AVG(B6,$B$2:$B$10)</f>
        <v>5</v>
      </c>
    </row>
    <row r="7" spans="1:5" x14ac:dyDescent="0.25">
      <c r="A7" s="11">
        <v>44363</v>
      </c>
      <c r="B7" s="5">
        <v>6000</v>
      </c>
      <c r="C7">
        <f t="shared" si="0"/>
        <v>2</v>
      </c>
      <c r="D7">
        <f t="shared" si="1"/>
        <v>2</v>
      </c>
      <c r="E7">
        <f>_xlfn.RANK.AVG(B7,$B$2:$B$10)</f>
        <v>3</v>
      </c>
    </row>
    <row r="8" spans="1:5" x14ac:dyDescent="0.25">
      <c r="A8" s="11">
        <v>44364</v>
      </c>
      <c r="B8" s="5">
        <v>6000</v>
      </c>
      <c r="C8">
        <f t="shared" si="0"/>
        <v>2</v>
      </c>
      <c r="D8">
        <f t="shared" si="1"/>
        <v>2</v>
      </c>
      <c r="E8">
        <f>_xlfn.RANK.AVG(B8,$B$2:$B$10)</f>
        <v>3</v>
      </c>
    </row>
    <row r="9" spans="1:5" x14ac:dyDescent="0.25">
      <c r="A9" s="11">
        <v>44365</v>
      </c>
      <c r="B9" s="5">
        <v>6000</v>
      </c>
      <c r="C9">
        <f t="shared" si="0"/>
        <v>2</v>
      </c>
      <c r="D9">
        <f t="shared" si="1"/>
        <v>2</v>
      </c>
      <c r="E9">
        <f>_xlfn.RANK.AVG(B9,$B$2:$B$10)</f>
        <v>3</v>
      </c>
    </row>
    <row r="10" spans="1:5" x14ac:dyDescent="0.25">
      <c r="A10" s="11">
        <v>44366</v>
      </c>
      <c r="B10" s="5">
        <v>8000</v>
      </c>
      <c r="C10">
        <f t="shared" si="0"/>
        <v>1</v>
      </c>
      <c r="D10">
        <f t="shared" si="1"/>
        <v>1</v>
      </c>
      <c r="E10">
        <f>_xlfn.RANK.AVG(B10,$B$2:$B$10)</f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7"/>
  <sheetViews>
    <sheetView workbookViewId="0">
      <selection activeCell="E22" sqref="E22"/>
    </sheetView>
  </sheetViews>
  <sheetFormatPr defaultRowHeight="15" x14ac:dyDescent="0.25"/>
  <cols>
    <col min="1" max="1" width="10.85546875" bestFit="1" customWidth="1"/>
    <col min="2" max="2" width="13.140625" customWidth="1"/>
    <col min="5" max="5" width="11.5703125" bestFit="1" customWidth="1"/>
  </cols>
  <sheetData>
    <row r="1" spans="1:5" x14ac:dyDescent="0.25">
      <c r="A1" s="3" t="s">
        <v>52</v>
      </c>
      <c r="B1" s="3" t="s">
        <v>36</v>
      </c>
      <c r="D1" s="1" t="s">
        <v>53</v>
      </c>
      <c r="E1" s="4">
        <f>MEDIAN(B2:B13)</f>
        <v>51045.5</v>
      </c>
    </row>
    <row r="2" spans="1:5" x14ac:dyDescent="0.25">
      <c r="A2" s="18" t="s">
        <v>10</v>
      </c>
      <c r="B2" s="19">
        <v>36738</v>
      </c>
      <c r="D2" s="1" t="s">
        <v>54</v>
      </c>
      <c r="E2" s="20">
        <f>AVERAGE(B2:B13)</f>
        <v>53463.75</v>
      </c>
    </row>
    <row r="3" spans="1:5" x14ac:dyDescent="0.25">
      <c r="A3" s="18" t="s">
        <v>11</v>
      </c>
      <c r="B3" s="19">
        <v>33600</v>
      </c>
    </row>
    <row r="4" spans="1:5" x14ac:dyDescent="0.25">
      <c r="A4" s="18" t="s">
        <v>12</v>
      </c>
      <c r="B4" s="19">
        <v>16366</v>
      </c>
    </row>
    <row r="5" spans="1:5" x14ac:dyDescent="0.25">
      <c r="A5" s="18" t="s">
        <v>13</v>
      </c>
      <c r="B5" s="19">
        <v>59133</v>
      </c>
    </row>
    <row r="6" spans="1:5" x14ac:dyDescent="0.25">
      <c r="A6" s="18" t="s">
        <v>55</v>
      </c>
      <c r="B6" s="19">
        <v>70591</v>
      </c>
    </row>
    <row r="7" spans="1:5" x14ac:dyDescent="0.25">
      <c r="A7" s="18" t="s">
        <v>56</v>
      </c>
      <c r="B7" s="19">
        <v>96636</v>
      </c>
    </row>
    <row r="8" spans="1:5" x14ac:dyDescent="0.25">
      <c r="A8" s="18" t="s">
        <v>57</v>
      </c>
      <c r="B8" s="19">
        <v>89628</v>
      </c>
    </row>
    <row r="9" spans="1:5" x14ac:dyDescent="0.25">
      <c r="A9" s="18" t="s">
        <v>58</v>
      </c>
      <c r="B9" s="19">
        <v>63477</v>
      </c>
    </row>
    <row r="10" spans="1:5" x14ac:dyDescent="0.25">
      <c r="A10" s="18" t="s">
        <v>59</v>
      </c>
      <c r="B10" s="19">
        <v>29255</v>
      </c>
    </row>
    <row r="11" spans="1:5" x14ac:dyDescent="0.25">
      <c r="A11" s="18" t="s">
        <v>60</v>
      </c>
      <c r="B11" s="19">
        <v>42958</v>
      </c>
    </row>
    <row r="12" spans="1:5" x14ac:dyDescent="0.25">
      <c r="A12" s="18" t="s">
        <v>61</v>
      </c>
      <c r="B12" s="19">
        <v>20859</v>
      </c>
    </row>
    <row r="13" spans="1:5" x14ac:dyDescent="0.25">
      <c r="A13" s="18" t="s">
        <v>62</v>
      </c>
      <c r="B13" s="19">
        <v>82324</v>
      </c>
    </row>
    <row r="14" spans="1:5" x14ac:dyDescent="0.25">
      <c r="A14" s="1"/>
    </row>
    <row r="15" spans="1:5" x14ac:dyDescent="0.25">
      <c r="A15" s="1"/>
    </row>
    <row r="16" spans="1:5" x14ac:dyDescent="0.25">
      <c r="A16" s="1"/>
    </row>
    <row r="17" spans="1:1" x14ac:dyDescent="0.25">
      <c r="A1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E22" sqref="E22"/>
    </sheetView>
  </sheetViews>
  <sheetFormatPr defaultRowHeight="15" x14ac:dyDescent="0.25"/>
  <cols>
    <col min="2" max="5" width="10.5703125" bestFit="1" customWidth="1"/>
  </cols>
  <sheetData>
    <row r="1" spans="1:5" x14ac:dyDescent="0.25">
      <c r="B1" s="3" t="s">
        <v>10</v>
      </c>
      <c r="C1" s="3" t="s">
        <v>11</v>
      </c>
      <c r="D1" s="3" t="s">
        <v>12</v>
      </c>
      <c r="E1" s="3" t="s">
        <v>13</v>
      </c>
    </row>
    <row r="2" spans="1:5" x14ac:dyDescent="0.25">
      <c r="A2" t="s">
        <v>1</v>
      </c>
      <c r="B2" s="5">
        <v>8999</v>
      </c>
      <c r="C2" s="5">
        <v>3138</v>
      </c>
      <c r="D2" s="5">
        <v>679</v>
      </c>
      <c r="E2" s="5">
        <v>2712</v>
      </c>
    </row>
    <row r="3" spans="1:5" x14ac:dyDescent="0.25">
      <c r="A3" t="s">
        <v>2</v>
      </c>
      <c r="B3" s="5">
        <v>8965</v>
      </c>
      <c r="C3" s="5">
        <v>9269</v>
      </c>
      <c r="D3" s="5">
        <v>2435</v>
      </c>
      <c r="E3" s="5">
        <v>7051</v>
      </c>
    </row>
    <row r="4" spans="1:5" x14ac:dyDescent="0.25">
      <c r="A4" t="s">
        <v>3</v>
      </c>
      <c r="B4" s="5">
        <v>4049</v>
      </c>
      <c r="C4" s="5">
        <v>1722</v>
      </c>
      <c r="D4" s="5">
        <v>5821</v>
      </c>
      <c r="E4" s="5">
        <v>8011</v>
      </c>
    </row>
    <row r="5" spans="1:5" x14ac:dyDescent="0.25">
      <c r="A5" t="s">
        <v>4</v>
      </c>
      <c r="B5" s="5">
        <v>9950</v>
      </c>
      <c r="C5" s="5">
        <v>3991</v>
      </c>
      <c r="D5" s="5">
        <v>7139</v>
      </c>
      <c r="E5" s="5">
        <v>5967</v>
      </c>
    </row>
    <row r="6" spans="1:5" x14ac:dyDescent="0.25">
      <c r="A6" t="s">
        <v>5</v>
      </c>
      <c r="B6" s="5">
        <v>2786</v>
      </c>
      <c r="C6" s="5">
        <v>7796</v>
      </c>
      <c r="D6" s="5">
        <v>5841</v>
      </c>
      <c r="E6" s="5">
        <v>7675</v>
      </c>
    </row>
    <row r="7" spans="1:5" x14ac:dyDescent="0.25">
      <c r="A7" t="s">
        <v>6</v>
      </c>
      <c r="B7" s="5">
        <v>5977</v>
      </c>
      <c r="C7" s="5">
        <v>5853</v>
      </c>
      <c r="D7" s="5">
        <v>4555</v>
      </c>
      <c r="E7" s="5">
        <v>7463</v>
      </c>
    </row>
    <row r="8" spans="1:5" x14ac:dyDescent="0.25">
      <c r="A8" t="s">
        <v>7</v>
      </c>
      <c r="B8" s="5">
        <v>9826</v>
      </c>
      <c r="C8" s="5">
        <v>5491</v>
      </c>
      <c r="D8" s="5">
        <v>8560</v>
      </c>
      <c r="E8" s="5">
        <v>8646</v>
      </c>
    </row>
    <row r="9" spans="1:5" x14ac:dyDescent="0.25">
      <c r="A9" t="s">
        <v>8</v>
      </c>
      <c r="B9" s="5">
        <v>8189</v>
      </c>
      <c r="C9" s="5">
        <v>1155</v>
      </c>
      <c r="D9" s="5">
        <v>3242</v>
      </c>
      <c r="E9" s="5">
        <v>3872</v>
      </c>
    </row>
    <row r="10" spans="1:5" x14ac:dyDescent="0.25">
      <c r="A10" t="s">
        <v>9</v>
      </c>
      <c r="B10" s="6">
        <v>5861</v>
      </c>
      <c r="C10" s="6">
        <v>2248</v>
      </c>
      <c r="D10" s="6">
        <v>8855</v>
      </c>
      <c r="E10" s="6">
        <v>7629</v>
      </c>
    </row>
    <row r="12" spans="1:5" x14ac:dyDescent="0.25">
      <c r="B12" s="8">
        <f>MIN(B2:B10)</f>
        <v>2786</v>
      </c>
      <c r="C12" s="8">
        <f t="shared" ref="C12:E12" si="0">MIN(C2:C10)</f>
        <v>1155</v>
      </c>
      <c r="D12" s="8">
        <f t="shared" si="0"/>
        <v>679</v>
      </c>
      <c r="E12" s="8">
        <f t="shared" si="0"/>
        <v>2712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8"/>
  <sheetViews>
    <sheetView zoomScale="230" zoomScaleNormal="230" workbookViewId="0">
      <selection activeCell="G5" sqref="G5"/>
    </sheetView>
  </sheetViews>
  <sheetFormatPr defaultRowHeight="15" x14ac:dyDescent="0.25"/>
  <cols>
    <col min="1" max="1" width="9.85546875" bestFit="1" customWidth="1"/>
    <col min="2" max="2" width="11.28515625" bestFit="1" customWidth="1"/>
    <col min="4" max="4" width="30.85546875" bestFit="1" customWidth="1"/>
    <col min="5" max="7" width="12.5703125" customWidth="1"/>
  </cols>
  <sheetData>
    <row r="1" spans="1:7" x14ac:dyDescent="0.25">
      <c r="A1" s="3" t="s">
        <v>63</v>
      </c>
      <c r="B1" s="3" t="s">
        <v>64</v>
      </c>
      <c r="E1" s="1" t="s">
        <v>65</v>
      </c>
      <c r="F1" s="1" t="s">
        <v>93</v>
      </c>
      <c r="G1" s="1" t="s">
        <v>94</v>
      </c>
    </row>
    <row r="2" spans="1:7" x14ac:dyDescent="0.25">
      <c r="A2" t="s">
        <v>66</v>
      </c>
      <c r="B2" s="16">
        <v>100</v>
      </c>
      <c r="D2" s="21" t="s">
        <v>68</v>
      </c>
      <c r="E2" s="21">
        <f>QUARTILE($B$2:$B$10,0)</f>
        <v>100</v>
      </c>
      <c r="F2" s="21">
        <f>_xlfn.QUARTILE.INC($B$2:$B$10,0)</f>
        <v>100</v>
      </c>
      <c r="G2" s="21"/>
    </row>
    <row r="3" spans="1:7" x14ac:dyDescent="0.25">
      <c r="A3" t="s">
        <v>2</v>
      </c>
      <c r="B3" s="16">
        <v>200</v>
      </c>
      <c r="D3" s="41" t="s">
        <v>67</v>
      </c>
      <c r="E3" s="41">
        <f>QUARTILE($B$2:$B$10,1)</f>
        <v>300</v>
      </c>
      <c r="F3" s="41">
        <f>_xlfn.QUARTILE.INC($B$2:$B$10,1)</f>
        <v>300</v>
      </c>
      <c r="G3" s="41">
        <f>_xlfn.QUARTILE.EXC($B$2:$B$10,1)</f>
        <v>250</v>
      </c>
    </row>
    <row r="4" spans="1:7" x14ac:dyDescent="0.25">
      <c r="A4" t="s">
        <v>3</v>
      </c>
      <c r="B4" s="16">
        <v>300</v>
      </c>
      <c r="D4" s="41" t="s">
        <v>69</v>
      </c>
      <c r="E4" s="41">
        <f>QUARTILE($B$2:$B$10,2)</f>
        <v>500</v>
      </c>
      <c r="F4" s="41">
        <f>_xlfn.QUARTILE.INC($B$2:$B$10,2)</f>
        <v>500</v>
      </c>
      <c r="G4" s="41">
        <f>_xlfn.QUARTILE.EXC($B$2:$B$10,2)</f>
        <v>500</v>
      </c>
    </row>
    <row r="5" spans="1:7" x14ac:dyDescent="0.25">
      <c r="A5" t="s">
        <v>4</v>
      </c>
      <c r="B5" s="16">
        <v>400</v>
      </c>
      <c r="D5" s="41" t="s">
        <v>70</v>
      </c>
      <c r="E5" s="41">
        <f>QUARTILE($B$2:$B$10,3)</f>
        <v>700</v>
      </c>
      <c r="F5" s="41">
        <f>_xlfn.QUARTILE.INC($B$2:$B$10,3)</f>
        <v>700</v>
      </c>
      <c r="G5" s="41">
        <f>_xlfn.QUARTILE.EXC($B$2:$B$10,3)</f>
        <v>750</v>
      </c>
    </row>
    <row r="6" spans="1:7" x14ac:dyDescent="0.25">
      <c r="A6" t="s">
        <v>5</v>
      </c>
      <c r="B6" s="16">
        <v>500</v>
      </c>
      <c r="D6" s="22" t="s">
        <v>71</v>
      </c>
      <c r="E6" s="22">
        <f>QUARTILE($B$2:$B$10,4)</f>
        <v>900</v>
      </c>
      <c r="F6" s="22">
        <f>_xlfn.QUARTILE.INC($B$2:$B$10,4)</f>
        <v>900</v>
      </c>
      <c r="G6" s="22"/>
    </row>
    <row r="7" spans="1:7" x14ac:dyDescent="0.25">
      <c r="A7" t="s">
        <v>6</v>
      </c>
      <c r="B7" s="16">
        <v>600</v>
      </c>
    </row>
    <row r="8" spans="1:7" x14ac:dyDescent="0.25">
      <c r="A8" t="s">
        <v>7</v>
      </c>
      <c r="B8" s="16">
        <v>700</v>
      </c>
    </row>
    <row r="9" spans="1:7" x14ac:dyDescent="0.25">
      <c r="A9" t="s">
        <v>8</v>
      </c>
      <c r="B9" s="16">
        <v>800</v>
      </c>
    </row>
    <row r="10" spans="1:7" x14ac:dyDescent="0.25">
      <c r="A10" t="s">
        <v>110</v>
      </c>
      <c r="B10" s="16">
        <v>900</v>
      </c>
    </row>
    <row r="11" spans="1:7" x14ac:dyDescent="0.25">
      <c r="B11" s="42"/>
    </row>
    <row r="12" spans="1:7" x14ac:dyDescent="0.25">
      <c r="B12" s="42"/>
    </row>
    <row r="13" spans="1:7" x14ac:dyDescent="0.25">
      <c r="B13" s="42"/>
    </row>
    <row r="14" spans="1:7" x14ac:dyDescent="0.25">
      <c r="B14" s="18"/>
    </row>
    <row r="15" spans="1:7" x14ac:dyDescent="0.25">
      <c r="B15" s="18"/>
    </row>
    <row r="16" spans="1:7" x14ac:dyDescent="0.25">
      <c r="B16" s="42"/>
    </row>
    <row r="17" spans="2:2" x14ac:dyDescent="0.25">
      <c r="B17" s="42"/>
    </row>
    <row r="18" spans="2:2" x14ac:dyDescent="0.25">
      <c r="B18" s="42"/>
    </row>
  </sheetData>
  <sortState xmlns:xlrd2="http://schemas.microsoft.com/office/spreadsheetml/2017/richdata2" ref="B11:B19">
    <sortCondition ref="B11:B19"/>
  </sortState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0"/>
  <sheetViews>
    <sheetView zoomScale="230" zoomScaleNormal="230" workbookViewId="0">
      <selection activeCell="E2" sqref="E2"/>
    </sheetView>
  </sheetViews>
  <sheetFormatPr defaultRowHeight="15" x14ac:dyDescent="0.25"/>
  <cols>
    <col min="1" max="1" width="9.85546875" bestFit="1" customWidth="1"/>
    <col min="2" max="2" width="11.28515625" bestFit="1" customWidth="1"/>
    <col min="4" max="4" width="18" customWidth="1"/>
  </cols>
  <sheetData>
    <row r="1" spans="1:5" x14ac:dyDescent="0.25">
      <c r="A1" s="3" t="s">
        <v>63</v>
      </c>
      <c r="B1" s="3" t="s">
        <v>64</v>
      </c>
      <c r="D1" s="1" t="s">
        <v>54</v>
      </c>
      <c r="E1">
        <f>AVERAGE(B2:B10)</f>
        <v>60</v>
      </c>
    </row>
    <row r="2" spans="1:5" x14ac:dyDescent="0.25">
      <c r="A2" t="s">
        <v>66</v>
      </c>
      <c r="B2" s="16">
        <v>90</v>
      </c>
      <c r="D2" s="1" t="s">
        <v>95</v>
      </c>
      <c r="E2">
        <f>STDEV($B$2:$B$10)</f>
        <v>39.582192966029559</v>
      </c>
    </row>
    <row r="3" spans="1:5" x14ac:dyDescent="0.25">
      <c r="A3" t="s">
        <v>2</v>
      </c>
      <c r="B3" s="16">
        <v>92</v>
      </c>
      <c r="D3" s="1" t="s">
        <v>96</v>
      </c>
      <c r="E3">
        <f>_xlfn.STDEV.S($B$2:$B$10)</f>
        <v>39.582192966029559</v>
      </c>
    </row>
    <row r="4" spans="1:5" x14ac:dyDescent="0.25">
      <c r="A4" t="s">
        <v>3</v>
      </c>
      <c r="B4" s="16">
        <v>3</v>
      </c>
      <c r="D4" s="1" t="s">
        <v>97</v>
      </c>
      <c r="E4">
        <f>_xlfn.STDEV.P($B$2:$B$10)</f>
        <v>37.318449414018623</v>
      </c>
    </row>
    <row r="5" spans="1:5" x14ac:dyDescent="0.25">
      <c r="A5" t="s">
        <v>4</v>
      </c>
      <c r="B5" s="16">
        <v>94</v>
      </c>
    </row>
    <row r="6" spans="1:5" x14ac:dyDescent="0.25">
      <c r="A6" t="s">
        <v>5</v>
      </c>
      <c r="B6" s="16">
        <v>22</v>
      </c>
    </row>
    <row r="7" spans="1:5" x14ac:dyDescent="0.25">
      <c r="A7" t="s">
        <v>6</v>
      </c>
      <c r="B7" s="16">
        <v>20</v>
      </c>
    </row>
    <row r="8" spans="1:5" x14ac:dyDescent="0.25">
      <c r="A8" t="s">
        <v>7</v>
      </c>
      <c r="B8" s="16">
        <v>96</v>
      </c>
    </row>
    <row r="9" spans="1:5" x14ac:dyDescent="0.25">
      <c r="A9" t="s">
        <v>8</v>
      </c>
      <c r="B9" s="16">
        <v>31</v>
      </c>
    </row>
    <row r="10" spans="1:5" x14ac:dyDescent="0.25">
      <c r="A10" t="s">
        <v>9</v>
      </c>
      <c r="B10" s="16">
        <v>92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13"/>
  <sheetViews>
    <sheetView workbookViewId="0">
      <selection activeCell="B10" sqref="B10"/>
    </sheetView>
  </sheetViews>
  <sheetFormatPr defaultRowHeight="15" x14ac:dyDescent="0.25"/>
  <cols>
    <col min="2" max="2" width="12.5703125" bestFit="1" customWidth="1"/>
  </cols>
  <sheetData>
    <row r="1" spans="1:2" x14ac:dyDescent="0.25">
      <c r="A1" s="24" t="s">
        <v>32</v>
      </c>
      <c r="B1" s="24" t="s">
        <v>80</v>
      </c>
    </row>
    <row r="2" spans="1:2" x14ac:dyDescent="0.25">
      <c r="A2" s="11">
        <v>42736</v>
      </c>
      <c r="B2" s="25">
        <v>100000</v>
      </c>
    </row>
    <row r="3" spans="1:2" x14ac:dyDescent="0.25">
      <c r="A3" s="11">
        <v>42767</v>
      </c>
      <c r="B3" s="25">
        <v>90000</v>
      </c>
    </row>
    <row r="4" spans="1:2" x14ac:dyDescent="0.25">
      <c r="A4" s="11">
        <v>42795</v>
      </c>
      <c r="B4" s="25">
        <v>120000</v>
      </c>
    </row>
    <row r="5" spans="1:2" x14ac:dyDescent="0.25">
      <c r="A5" s="11">
        <v>42826</v>
      </c>
      <c r="B5" s="25">
        <v>110000</v>
      </c>
    </row>
    <row r="6" spans="1:2" x14ac:dyDescent="0.25">
      <c r="A6" s="11">
        <v>42856</v>
      </c>
      <c r="B6" s="25">
        <v>110000</v>
      </c>
    </row>
    <row r="7" spans="1:2" x14ac:dyDescent="0.25">
      <c r="A7" s="11">
        <v>42887</v>
      </c>
      <c r="B7" s="25">
        <v>120000</v>
      </c>
    </row>
    <row r="8" spans="1:2" x14ac:dyDescent="0.25">
      <c r="A8" s="11">
        <v>42917</v>
      </c>
      <c r="B8" s="25">
        <v>130000</v>
      </c>
    </row>
    <row r="9" spans="1:2" x14ac:dyDescent="0.25">
      <c r="A9" s="11">
        <v>42948</v>
      </c>
      <c r="B9" s="25">
        <v>125000</v>
      </c>
    </row>
    <row r="10" spans="1:2" x14ac:dyDescent="0.25">
      <c r="A10" s="11">
        <v>42979</v>
      </c>
      <c r="B10" s="25">
        <f t="shared" ref="B10:B13" si="0">_xlfn.FORECAST.LINEAR($A10,$B$2:$B$9,$A$2:$A$9)</f>
        <v>133326.10789980739</v>
      </c>
    </row>
    <row r="11" spans="1:2" x14ac:dyDescent="0.25">
      <c r="A11" s="11">
        <v>43009</v>
      </c>
      <c r="B11" s="25">
        <f t="shared" si="0"/>
        <v>137733.62235067412</v>
      </c>
    </row>
    <row r="12" spans="1:2" x14ac:dyDescent="0.25">
      <c r="A12" s="11">
        <v>43040</v>
      </c>
      <c r="B12" s="25">
        <f t="shared" si="0"/>
        <v>142288.0539499037</v>
      </c>
    </row>
    <row r="13" spans="1:2" x14ac:dyDescent="0.25">
      <c r="A13" s="11">
        <v>43070</v>
      </c>
      <c r="B13" s="25">
        <f t="shared" si="0"/>
        <v>146695.56840077043</v>
      </c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B13"/>
  <sheetViews>
    <sheetView workbookViewId="0">
      <selection activeCell="B10" sqref="B10"/>
    </sheetView>
  </sheetViews>
  <sheetFormatPr defaultRowHeight="15" x14ac:dyDescent="0.25"/>
  <cols>
    <col min="2" max="2" width="12.5703125" customWidth="1"/>
  </cols>
  <sheetData>
    <row r="1" spans="1:2" x14ac:dyDescent="0.25">
      <c r="A1" s="24" t="s">
        <v>32</v>
      </c>
      <c r="B1" s="24" t="s">
        <v>80</v>
      </c>
    </row>
    <row r="2" spans="1:2" x14ac:dyDescent="0.25">
      <c r="A2" s="11">
        <v>42736</v>
      </c>
      <c r="B2" s="25">
        <v>100000</v>
      </c>
    </row>
    <row r="3" spans="1:2" x14ac:dyDescent="0.25">
      <c r="A3" s="11">
        <v>42767</v>
      </c>
      <c r="B3" s="25">
        <v>90000</v>
      </c>
    </row>
    <row r="4" spans="1:2" x14ac:dyDescent="0.25">
      <c r="A4" s="11">
        <v>42795</v>
      </c>
      <c r="B4" s="25">
        <v>120000</v>
      </c>
    </row>
    <row r="5" spans="1:2" x14ac:dyDescent="0.25">
      <c r="A5" s="11">
        <v>42826</v>
      </c>
      <c r="B5" s="25">
        <v>110000</v>
      </c>
    </row>
    <row r="6" spans="1:2" x14ac:dyDescent="0.25">
      <c r="A6" s="11">
        <v>42856</v>
      </c>
      <c r="B6" s="25">
        <v>110000</v>
      </c>
    </row>
    <row r="7" spans="1:2" x14ac:dyDescent="0.25">
      <c r="A7" s="11">
        <v>42887</v>
      </c>
      <c r="B7" s="25">
        <v>120000</v>
      </c>
    </row>
    <row r="8" spans="1:2" x14ac:dyDescent="0.25">
      <c r="A8" s="11">
        <v>42917</v>
      </c>
      <c r="B8" s="25">
        <v>130000</v>
      </c>
    </row>
    <row r="9" spans="1:2" x14ac:dyDescent="0.25">
      <c r="A9" s="11">
        <v>42948</v>
      </c>
      <c r="B9" s="25">
        <v>125000</v>
      </c>
    </row>
    <row r="10" spans="1:2" x14ac:dyDescent="0.25">
      <c r="A10" s="11">
        <v>42979</v>
      </c>
      <c r="B10" s="25">
        <f>_xlfn.FORECAST.ETS($A10,$B$2:$B$9,$A$2:$A$9)</f>
        <v>140319.94120460842</v>
      </c>
    </row>
    <row r="11" spans="1:2" x14ac:dyDescent="0.25">
      <c r="A11" s="11">
        <v>43009</v>
      </c>
      <c r="B11" s="25">
        <f t="shared" ref="B11:B13" si="0">_xlfn.FORECAST.ETS($A11,$B$2:$B$9,$A$2:$A$9)</f>
        <v>134641.5019197535</v>
      </c>
    </row>
    <row r="12" spans="1:2" x14ac:dyDescent="0.25">
      <c r="A12" s="11">
        <v>43040</v>
      </c>
      <c r="B12" s="25">
        <f t="shared" si="0"/>
        <v>150459.65226115752</v>
      </c>
    </row>
    <row r="13" spans="1:2" x14ac:dyDescent="0.25">
      <c r="A13" s="11">
        <v>43070</v>
      </c>
      <c r="B13" s="25">
        <f t="shared" si="0"/>
        <v>144781.21297630254</v>
      </c>
    </row>
  </sheetData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3"/>
  <sheetViews>
    <sheetView workbookViewId="0">
      <selection activeCell="C10" sqref="C10:C13"/>
    </sheetView>
  </sheetViews>
  <sheetFormatPr defaultRowHeight="15" x14ac:dyDescent="0.25"/>
  <cols>
    <col min="2" max="2" width="14" customWidth="1"/>
    <col min="3" max="3" width="19.140625" customWidth="1"/>
    <col min="4" max="4" width="26.5703125" bestFit="1" customWidth="1"/>
    <col min="5" max="5" width="27" bestFit="1" customWidth="1"/>
  </cols>
  <sheetData>
    <row r="1" spans="1:5" x14ac:dyDescent="0.25">
      <c r="A1" s="24" t="s">
        <v>32</v>
      </c>
      <c r="B1" s="24" t="s">
        <v>80</v>
      </c>
      <c r="C1" s="23" t="s">
        <v>81</v>
      </c>
      <c r="D1" s="23" t="s">
        <v>82</v>
      </c>
      <c r="E1" s="23" t="s">
        <v>83</v>
      </c>
    </row>
    <row r="2" spans="1:5" x14ac:dyDescent="0.25">
      <c r="A2" s="11">
        <v>42736</v>
      </c>
      <c r="B2" s="25">
        <v>100000</v>
      </c>
    </row>
    <row r="3" spans="1:5" x14ac:dyDescent="0.25">
      <c r="A3" s="11">
        <v>42767</v>
      </c>
      <c r="B3" s="25">
        <v>90000</v>
      </c>
    </row>
    <row r="4" spans="1:5" x14ac:dyDescent="0.25">
      <c r="A4" s="11">
        <v>42795</v>
      </c>
      <c r="B4" s="25">
        <v>120000</v>
      </c>
    </row>
    <row r="5" spans="1:5" x14ac:dyDescent="0.25">
      <c r="A5" s="11">
        <v>42826</v>
      </c>
      <c r="B5" s="25">
        <v>110000</v>
      </c>
    </row>
    <row r="6" spans="1:5" x14ac:dyDescent="0.25">
      <c r="A6" s="11">
        <v>42856</v>
      </c>
      <c r="B6" s="25">
        <v>110000</v>
      </c>
    </row>
    <row r="7" spans="1:5" x14ac:dyDescent="0.25">
      <c r="A7" s="11">
        <v>42887</v>
      </c>
      <c r="B7" s="25">
        <v>120000</v>
      </c>
    </row>
    <row r="8" spans="1:5" x14ac:dyDescent="0.25">
      <c r="A8" s="11">
        <v>42917</v>
      </c>
      <c r="B8" s="25">
        <v>130000</v>
      </c>
    </row>
    <row r="9" spans="1:5" x14ac:dyDescent="0.25">
      <c r="A9" s="11">
        <v>42948</v>
      </c>
      <c r="B9" s="25">
        <v>125000</v>
      </c>
    </row>
    <row r="10" spans="1:5" x14ac:dyDescent="0.25">
      <c r="A10" s="11">
        <v>42979</v>
      </c>
      <c r="B10" s="25">
        <f>_xlfn.FORECAST.ETS($A10,$B$2:$B$9,$A$2:$A$9)</f>
        <v>140319.94120460842</v>
      </c>
      <c r="C10" s="26">
        <f t="shared" ref="C10:C13" si="0">_xlfn.FORECAST.ETS.CONFINT($A10,$B$2:$B$9,$A$2:$A$9,0.9)</f>
        <v>10697.27492987551</v>
      </c>
      <c r="D10" s="27">
        <f>B10-C10</f>
        <v>129622.66627473291</v>
      </c>
      <c r="E10" s="27">
        <f>B10+C10</f>
        <v>151017.21613448393</v>
      </c>
    </row>
    <row r="11" spans="1:5" x14ac:dyDescent="0.25">
      <c r="A11" s="11">
        <v>43009</v>
      </c>
      <c r="B11" s="25">
        <f t="shared" ref="B11:B13" si="1">_xlfn.FORECAST.ETS($A11,$B$2:$B$9,$A$2:$A$9)</f>
        <v>134641.5019197535</v>
      </c>
      <c r="C11" s="26">
        <f t="shared" si="0"/>
        <v>10697.323067504385</v>
      </c>
      <c r="D11" s="27">
        <f t="shared" ref="D11:D13" si="2">B11-C11</f>
        <v>123944.17885224911</v>
      </c>
      <c r="E11" s="27">
        <f t="shared" ref="E11:E13" si="3">B11+C11</f>
        <v>145338.82498725789</v>
      </c>
    </row>
    <row r="12" spans="1:5" x14ac:dyDescent="0.25">
      <c r="A12" s="11">
        <v>43040</v>
      </c>
      <c r="B12" s="25">
        <f t="shared" si="1"/>
        <v>150459.65226115752</v>
      </c>
      <c r="C12" s="26">
        <f t="shared" si="0"/>
        <v>10785.962107260066</v>
      </c>
      <c r="D12" s="27">
        <f t="shared" si="2"/>
        <v>139673.69015389745</v>
      </c>
      <c r="E12" s="27">
        <f t="shared" si="3"/>
        <v>161245.61436841759</v>
      </c>
    </row>
    <row r="13" spans="1:5" x14ac:dyDescent="0.25">
      <c r="A13" s="11">
        <v>43070</v>
      </c>
      <c r="B13" s="25">
        <f t="shared" si="1"/>
        <v>144781.21297630254</v>
      </c>
      <c r="C13" s="26">
        <f t="shared" si="0"/>
        <v>10786.094722907044</v>
      </c>
      <c r="D13" s="27">
        <f t="shared" si="2"/>
        <v>133995.11825339549</v>
      </c>
      <c r="E13" s="27">
        <f t="shared" si="3"/>
        <v>155567.3076992096</v>
      </c>
    </row>
  </sheetData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3"/>
  <sheetViews>
    <sheetView workbookViewId="0">
      <selection activeCell="E2" sqref="E2"/>
    </sheetView>
  </sheetViews>
  <sheetFormatPr defaultRowHeight="15" x14ac:dyDescent="0.25"/>
  <cols>
    <col min="2" max="2" width="14" customWidth="1"/>
    <col min="3" max="3" width="19.140625" customWidth="1"/>
  </cols>
  <sheetData>
    <row r="1" spans="1:5" x14ac:dyDescent="0.25">
      <c r="A1" s="24" t="s">
        <v>32</v>
      </c>
      <c r="B1" s="24" t="s">
        <v>80</v>
      </c>
    </row>
    <row r="2" spans="1:5" x14ac:dyDescent="0.25">
      <c r="A2" s="11">
        <v>42736</v>
      </c>
      <c r="B2" s="25">
        <v>100000</v>
      </c>
      <c r="D2" s="28" t="s">
        <v>84</v>
      </c>
      <c r="E2" s="26">
        <f>_xlfn.FORECAST.ETS.SEASONALITY($B$2:$B$9,$A$2:$A$9)</f>
        <v>2</v>
      </c>
    </row>
    <row r="3" spans="1:5" x14ac:dyDescent="0.25">
      <c r="A3" s="11">
        <v>42767</v>
      </c>
      <c r="B3" s="25">
        <v>90000</v>
      </c>
      <c r="C3" s="26"/>
    </row>
    <row r="4" spans="1:5" x14ac:dyDescent="0.25">
      <c r="A4" s="11">
        <v>42795</v>
      </c>
      <c r="B4" s="25">
        <v>120000</v>
      </c>
      <c r="C4" s="26"/>
    </row>
    <row r="5" spans="1:5" x14ac:dyDescent="0.25">
      <c r="A5" s="11">
        <v>42826</v>
      </c>
      <c r="B5" s="25">
        <v>110000</v>
      </c>
      <c r="C5" s="26"/>
    </row>
    <row r="6" spans="1:5" x14ac:dyDescent="0.25">
      <c r="A6" s="11">
        <v>42856</v>
      </c>
      <c r="B6" s="25">
        <v>110000</v>
      </c>
      <c r="C6" s="26"/>
    </row>
    <row r="7" spans="1:5" x14ac:dyDescent="0.25">
      <c r="A7" s="11">
        <v>42887</v>
      </c>
      <c r="B7" s="25">
        <v>120000</v>
      </c>
      <c r="C7" s="26"/>
    </row>
    <row r="8" spans="1:5" x14ac:dyDescent="0.25">
      <c r="A8" s="11">
        <v>42917</v>
      </c>
      <c r="B8" s="25">
        <v>130000</v>
      </c>
      <c r="C8" s="26"/>
    </row>
    <row r="9" spans="1:5" x14ac:dyDescent="0.25">
      <c r="A9" s="11">
        <v>42948</v>
      </c>
      <c r="B9" s="25">
        <v>125000</v>
      </c>
      <c r="C9" s="26"/>
    </row>
    <row r="10" spans="1:5" x14ac:dyDescent="0.25">
      <c r="A10" s="11">
        <v>42979</v>
      </c>
      <c r="B10" s="25"/>
      <c r="C10" s="26"/>
    </row>
    <row r="11" spans="1:5" x14ac:dyDescent="0.25">
      <c r="A11" s="11">
        <v>43009</v>
      </c>
      <c r="B11" s="25"/>
      <c r="C11" s="26"/>
    </row>
    <row r="12" spans="1:5" x14ac:dyDescent="0.25">
      <c r="A12" s="11">
        <v>43040</v>
      </c>
      <c r="B12" s="25"/>
      <c r="C12" s="26"/>
    </row>
    <row r="13" spans="1:5" x14ac:dyDescent="0.25">
      <c r="A13" s="11">
        <v>43070</v>
      </c>
      <c r="B13" s="25"/>
      <c r="C13" s="26"/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4B0AF-7DDF-425C-B16D-20DBC1B27397}">
  <dimension ref="B2:L8"/>
  <sheetViews>
    <sheetView workbookViewId="0">
      <selection activeCell="C4" sqref="C4"/>
    </sheetView>
  </sheetViews>
  <sheetFormatPr defaultRowHeight="15" x14ac:dyDescent="0.25"/>
  <cols>
    <col min="1" max="1" width="1.7109375" customWidth="1"/>
    <col min="2" max="3" width="9.7109375" style="16" bestFit="1" customWidth="1"/>
    <col min="4" max="4" width="11" style="16" bestFit="1" customWidth="1"/>
    <col min="5" max="5" width="1.7109375" customWidth="1"/>
    <col min="6" max="7" width="9.7109375" bestFit="1" customWidth="1"/>
    <col min="8" max="8" width="11" bestFit="1" customWidth="1"/>
    <col min="9" max="9" width="1.7109375" customWidth="1"/>
    <col min="10" max="11" width="9.7109375" bestFit="1" customWidth="1"/>
    <col min="12" max="12" width="11" bestFit="1" customWidth="1"/>
  </cols>
  <sheetData>
    <row r="2" spans="2:12" x14ac:dyDescent="0.25">
      <c r="B2" s="37" t="s">
        <v>86</v>
      </c>
      <c r="C2" s="38"/>
      <c r="D2" s="39"/>
      <c r="F2" s="37" t="s">
        <v>87</v>
      </c>
      <c r="G2" s="38"/>
      <c r="H2" s="39"/>
      <c r="J2" s="37" t="s">
        <v>88</v>
      </c>
      <c r="K2" s="38"/>
      <c r="L2" s="39"/>
    </row>
    <row r="3" spans="2:12" x14ac:dyDescent="0.25">
      <c r="B3" s="29" t="s">
        <v>89</v>
      </c>
      <c r="C3" s="30" t="s">
        <v>90</v>
      </c>
      <c r="D3" s="36" t="s">
        <v>85</v>
      </c>
      <c r="F3" s="29" t="s">
        <v>89</v>
      </c>
      <c r="G3" s="30" t="s">
        <v>90</v>
      </c>
      <c r="H3" s="36" t="s">
        <v>85</v>
      </c>
      <c r="J3" s="29" t="s">
        <v>89</v>
      </c>
      <c r="K3" s="30" t="s">
        <v>90</v>
      </c>
      <c r="L3" s="36" t="s">
        <v>85</v>
      </c>
    </row>
    <row r="4" spans="2:12" x14ac:dyDescent="0.25">
      <c r="B4" s="31">
        <v>1</v>
      </c>
      <c r="C4" s="32">
        <v>1</v>
      </c>
      <c r="D4" s="33">
        <f>CORREL(B4:B8,C4:C8)</f>
        <v>0.99999999999999978</v>
      </c>
      <c r="F4" s="31">
        <v>1</v>
      </c>
      <c r="G4" s="32">
        <v>5</v>
      </c>
      <c r="H4" s="33">
        <f>CORREL(F4:F8,G4:G8)</f>
        <v>-0.99999999999999978</v>
      </c>
      <c r="J4" s="31">
        <v>1</v>
      </c>
      <c r="K4" s="32">
        <v>3</v>
      </c>
      <c r="L4" s="33">
        <f>CORREL(J4:J8,K4:K8)</f>
        <v>0.26261286571944509</v>
      </c>
    </row>
    <row r="5" spans="2:12" x14ac:dyDescent="0.25">
      <c r="B5" s="31">
        <v>2</v>
      </c>
      <c r="C5" s="32">
        <v>2</v>
      </c>
      <c r="D5" s="29"/>
      <c r="F5" s="31">
        <v>2</v>
      </c>
      <c r="G5" s="32">
        <v>4</v>
      </c>
      <c r="H5" s="29"/>
      <c r="J5" s="31">
        <v>2</v>
      </c>
      <c r="K5" s="32">
        <v>7</v>
      </c>
      <c r="L5" s="29"/>
    </row>
    <row r="6" spans="2:12" x14ac:dyDescent="0.25">
      <c r="B6" s="31">
        <v>3</v>
      </c>
      <c r="C6" s="32">
        <v>3</v>
      </c>
      <c r="D6" s="31"/>
      <c r="F6" s="31">
        <v>3</v>
      </c>
      <c r="G6" s="32">
        <v>3</v>
      </c>
      <c r="H6" s="31"/>
      <c r="J6" s="31">
        <v>3</v>
      </c>
      <c r="K6" s="32">
        <v>2</v>
      </c>
      <c r="L6" s="31"/>
    </row>
    <row r="7" spans="2:12" x14ac:dyDescent="0.25">
      <c r="B7" s="31">
        <v>4</v>
      </c>
      <c r="C7" s="32">
        <v>4</v>
      </c>
      <c r="D7" s="31"/>
      <c r="F7" s="31">
        <v>4</v>
      </c>
      <c r="G7" s="32">
        <v>2</v>
      </c>
      <c r="H7" s="31"/>
      <c r="J7" s="31">
        <v>4</v>
      </c>
      <c r="K7" s="32">
        <v>3</v>
      </c>
      <c r="L7" s="31"/>
    </row>
    <row r="8" spans="2:12" x14ac:dyDescent="0.25">
      <c r="B8" s="34">
        <v>5</v>
      </c>
      <c r="C8" s="35">
        <v>5</v>
      </c>
      <c r="D8" s="31"/>
      <c r="F8" s="34">
        <v>5</v>
      </c>
      <c r="G8" s="35">
        <v>1</v>
      </c>
      <c r="H8" s="31"/>
      <c r="J8" s="34">
        <v>5</v>
      </c>
      <c r="K8" s="35">
        <v>7</v>
      </c>
      <c r="L8" s="31"/>
    </row>
  </sheetData>
  <mergeCells count="3">
    <mergeCell ref="B2:D2"/>
    <mergeCell ref="F2:H2"/>
    <mergeCell ref="J2:L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E1DC-46FA-4925-ACB9-C6FC6A71202C}">
  <dimension ref="A1:H12"/>
  <sheetViews>
    <sheetView zoomScale="170" zoomScaleNormal="170" workbookViewId="0">
      <selection activeCell="F14" sqref="F14"/>
    </sheetView>
  </sheetViews>
  <sheetFormatPr defaultRowHeight="15" x14ac:dyDescent="0.25"/>
  <cols>
    <col min="1" max="1" width="21.85546875" style="45" bestFit="1" customWidth="1"/>
    <col min="2" max="2" width="13.140625" style="45" bestFit="1" customWidth="1"/>
    <col min="3" max="3" width="9.140625" style="45"/>
    <col min="4" max="4" width="15.85546875" style="45" bestFit="1" customWidth="1"/>
    <col min="5" max="6" width="13.140625" style="45" bestFit="1" customWidth="1"/>
    <col min="7" max="7" width="9.140625" style="45"/>
    <col min="8" max="8" width="54.28515625" style="45" customWidth="1"/>
    <col min="9" max="16384" width="9.140625" style="45"/>
  </cols>
  <sheetData>
    <row r="1" spans="1:8" x14ac:dyDescent="0.25">
      <c r="A1" s="44" t="s">
        <v>98</v>
      </c>
      <c r="B1" s="44" t="s">
        <v>99</v>
      </c>
    </row>
    <row r="2" spans="1:8" x14ac:dyDescent="0.25">
      <c r="A2" s="46">
        <v>40908</v>
      </c>
      <c r="B2" s="43">
        <v>100000</v>
      </c>
    </row>
    <row r="3" spans="1:8" x14ac:dyDescent="0.25">
      <c r="A3" s="46">
        <v>41274</v>
      </c>
      <c r="B3" s="43">
        <v>108000</v>
      </c>
      <c r="D3" s="45" t="s">
        <v>100</v>
      </c>
      <c r="E3" s="43">
        <f>AVERAGE($B$2:$B$12)</f>
        <v>164506.17807234215</v>
      </c>
      <c r="H3" s="45" t="s">
        <v>101</v>
      </c>
    </row>
    <row r="4" spans="1:8" x14ac:dyDescent="0.25">
      <c r="A4" s="46">
        <v>41639</v>
      </c>
      <c r="B4" s="43">
        <v>120960.00000000001</v>
      </c>
      <c r="D4" s="45" t="s">
        <v>102</v>
      </c>
      <c r="E4" s="43">
        <f>MEDIAN($B$2:$B$12)</f>
        <v>158057.46432000009</v>
      </c>
      <c r="H4" s="45" t="s">
        <v>103</v>
      </c>
    </row>
    <row r="5" spans="1:8" x14ac:dyDescent="0.25">
      <c r="A5" s="46">
        <v>42004</v>
      </c>
      <c r="B5" s="43">
        <v>134265.60000000003</v>
      </c>
      <c r="D5" s="45" t="s">
        <v>104</v>
      </c>
      <c r="E5" s="43">
        <f>GEOMEAN($B$2:$B$12)</f>
        <v>157819.89114239675</v>
      </c>
      <c r="F5" s="43">
        <f>(B2*B3*B4*B5*B6*B7*B8*B9*B10*B11*B12)^(1/11)</f>
        <v>157819.8911423969</v>
      </c>
      <c r="H5" s="45" t="s">
        <v>109</v>
      </c>
    </row>
    <row r="6" spans="1:8" x14ac:dyDescent="0.25">
      <c r="A6" s="46">
        <v>42369</v>
      </c>
      <c r="B6" s="43">
        <v>145006.84800000006</v>
      </c>
      <c r="D6" s="45" t="s">
        <v>105</v>
      </c>
      <c r="E6" s="43">
        <f>HARMEAN($B$2:$B$12)</f>
        <v>151411.57368521951</v>
      </c>
      <c r="F6" s="47">
        <f>11/((1/B2)+(1/B3)+(1/B4)+(1/B5)+(1/B6)+(1/B7)+(1/B8)+(1/B9)+(1/B10)+(1/B11)+(1/B12))</f>
        <v>151411.57368521951</v>
      </c>
      <c r="H6" s="45" t="s">
        <v>106</v>
      </c>
    </row>
    <row r="7" spans="1:8" x14ac:dyDescent="0.25">
      <c r="A7" s="46">
        <v>42735</v>
      </c>
      <c r="B7" s="43">
        <v>158057.46432000009</v>
      </c>
      <c r="D7" s="45" t="s">
        <v>107</v>
      </c>
      <c r="E7" s="43">
        <f>TRIMMEAN($B$2:$B$12,0.2)</f>
        <v>162756.26853012101</v>
      </c>
      <c r="F7" s="47">
        <f>AVERAGE(B3:B11)</f>
        <v>162756.26853012101</v>
      </c>
      <c r="H7" s="45" t="s">
        <v>108</v>
      </c>
    </row>
    <row r="8" spans="1:8" x14ac:dyDescent="0.25">
      <c r="A8" s="46">
        <v>43100</v>
      </c>
      <c r="B8" s="43">
        <v>165960.33753600009</v>
      </c>
    </row>
    <row r="9" spans="1:8" x14ac:dyDescent="0.25">
      <c r="A9" s="46">
        <v>43465</v>
      </c>
      <c r="B9" s="43">
        <v>187535.1814156801</v>
      </c>
    </row>
    <row r="10" spans="1:8" x14ac:dyDescent="0.25">
      <c r="A10" s="46">
        <v>43830</v>
      </c>
      <c r="B10" s="43">
        <v>211914.75499971848</v>
      </c>
    </row>
    <row r="11" spans="1:8" x14ac:dyDescent="0.25">
      <c r="A11" s="46">
        <v>44196</v>
      </c>
      <c r="B11" s="43">
        <v>233106.23049969034</v>
      </c>
    </row>
    <row r="12" spans="1:8" x14ac:dyDescent="0.25">
      <c r="A12" s="46">
        <v>44561</v>
      </c>
      <c r="B12" s="43">
        <v>244761.54202467485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6"/>
  <sheetViews>
    <sheetView zoomScale="230" zoomScaleNormal="230" workbookViewId="0">
      <selection activeCell="B8" sqref="B8"/>
    </sheetView>
  </sheetViews>
  <sheetFormatPr defaultRowHeight="15" x14ac:dyDescent="0.25"/>
  <cols>
    <col min="2" max="2" width="26" customWidth="1"/>
    <col min="3" max="6" width="10.5703125" customWidth="1"/>
  </cols>
  <sheetData>
    <row r="1" spans="1:6" x14ac:dyDescent="0.25">
      <c r="B1" s="3" t="s">
        <v>73</v>
      </c>
      <c r="C1" s="3" t="s">
        <v>10</v>
      </c>
      <c r="D1" s="3" t="s">
        <v>11</v>
      </c>
      <c r="E1" s="3" t="s">
        <v>12</v>
      </c>
      <c r="F1" s="3" t="s">
        <v>13</v>
      </c>
    </row>
    <row r="2" spans="1:6" x14ac:dyDescent="0.25">
      <c r="A2" t="s">
        <v>1</v>
      </c>
      <c r="B2" t="s">
        <v>74</v>
      </c>
      <c r="C2" s="5">
        <v>8999</v>
      </c>
      <c r="D2" s="5">
        <v>3138</v>
      </c>
      <c r="E2" s="5">
        <v>679</v>
      </c>
      <c r="F2" s="5">
        <v>2712</v>
      </c>
    </row>
    <row r="3" spans="1:6" x14ac:dyDescent="0.25">
      <c r="A3" t="s">
        <v>2</v>
      </c>
      <c r="B3" t="s">
        <v>75</v>
      </c>
      <c r="C3" s="5">
        <v>8965</v>
      </c>
      <c r="D3" s="5">
        <v>9269</v>
      </c>
      <c r="E3" s="5">
        <v>2435</v>
      </c>
      <c r="F3" s="5">
        <v>7051</v>
      </c>
    </row>
    <row r="4" spans="1:6" x14ac:dyDescent="0.25">
      <c r="A4" t="s">
        <v>3</v>
      </c>
      <c r="B4" t="s">
        <v>76</v>
      </c>
      <c r="C4" s="5">
        <v>4049</v>
      </c>
      <c r="D4" s="5">
        <v>1722</v>
      </c>
      <c r="E4" s="5">
        <v>5821</v>
      </c>
      <c r="F4" s="5">
        <v>8011</v>
      </c>
    </row>
    <row r="5" spans="1:6" x14ac:dyDescent="0.25">
      <c r="A5" t="s">
        <v>4</v>
      </c>
      <c r="B5" t="s">
        <v>74</v>
      </c>
      <c r="C5" s="5">
        <v>9950</v>
      </c>
      <c r="D5" s="5">
        <v>3991</v>
      </c>
      <c r="E5" s="5">
        <v>7139</v>
      </c>
      <c r="F5" s="5">
        <v>5967</v>
      </c>
    </row>
    <row r="6" spans="1:6" x14ac:dyDescent="0.25">
      <c r="A6" t="s">
        <v>5</v>
      </c>
      <c r="B6" t="s">
        <v>75</v>
      </c>
      <c r="C6" s="5">
        <v>2786</v>
      </c>
      <c r="D6" s="5">
        <v>7796</v>
      </c>
      <c r="E6" s="5">
        <v>5841</v>
      </c>
      <c r="F6" s="5">
        <v>7675</v>
      </c>
    </row>
    <row r="7" spans="1:6" x14ac:dyDescent="0.25">
      <c r="A7" t="s">
        <v>6</v>
      </c>
      <c r="B7" t="s">
        <v>76</v>
      </c>
      <c r="C7" s="5">
        <v>5977</v>
      </c>
      <c r="D7" s="5">
        <v>5853</v>
      </c>
      <c r="E7" s="5">
        <v>4555</v>
      </c>
      <c r="F7" s="5">
        <v>7463</v>
      </c>
    </row>
    <row r="8" spans="1:6" x14ac:dyDescent="0.25">
      <c r="A8" t="s">
        <v>7</v>
      </c>
      <c r="B8" t="s">
        <v>74</v>
      </c>
      <c r="C8" s="5">
        <v>9826</v>
      </c>
      <c r="D8" s="5">
        <v>5491</v>
      </c>
      <c r="E8" s="5">
        <v>8560</v>
      </c>
      <c r="F8" s="5">
        <v>8646</v>
      </c>
    </row>
    <row r="9" spans="1:6" x14ac:dyDescent="0.25">
      <c r="A9" t="s">
        <v>8</v>
      </c>
      <c r="B9" t="s">
        <v>75</v>
      </c>
      <c r="C9" s="5">
        <v>8189</v>
      </c>
      <c r="D9" s="5">
        <v>1155</v>
      </c>
      <c r="E9" s="5">
        <v>3242</v>
      </c>
      <c r="F9" s="5">
        <v>3872</v>
      </c>
    </row>
    <row r="10" spans="1:6" x14ac:dyDescent="0.25">
      <c r="A10" t="s">
        <v>9</v>
      </c>
      <c r="B10" s="22" t="s">
        <v>77</v>
      </c>
      <c r="C10" s="6">
        <v>5861</v>
      </c>
      <c r="D10" s="6">
        <v>2248</v>
      </c>
      <c r="E10" s="6">
        <v>8855</v>
      </c>
      <c r="F10" s="6">
        <v>7629</v>
      </c>
    </row>
    <row r="12" spans="1:6" x14ac:dyDescent="0.25">
      <c r="B12" t="s">
        <v>78</v>
      </c>
      <c r="C12" s="8">
        <f t="shared" ref="C12:F12" si="0">MIN(C2:C10)</f>
        <v>2786</v>
      </c>
      <c r="D12" s="8">
        <f t="shared" si="0"/>
        <v>1155</v>
      </c>
      <c r="E12" s="8">
        <f t="shared" si="0"/>
        <v>679</v>
      </c>
      <c r="F12" s="8">
        <f t="shared" si="0"/>
        <v>2712</v>
      </c>
    </row>
    <row r="13" spans="1:6" x14ac:dyDescent="0.25">
      <c r="B13" t="s">
        <v>74</v>
      </c>
      <c r="C13" s="48">
        <f t="shared" ref="C13:F16" si="1">_xlfn.MINIFS(C$2:C$10,$B$2:$B$10,$B13)</f>
        <v>8999</v>
      </c>
      <c r="D13" s="48">
        <f t="shared" si="1"/>
        <v>3138</v>
      </c>
      <c r="E13" s="48">
        <f t="shared" si="1"/>
        <v>679</v>
      </c>
      <c r="F13" s="48">
        <f t="shared" si="1"/>
        <v>2712</v>
      </c>
    </row>
    <row r="14" spans="1:6" x14ac:dyDescent="0.25">
      <c r="B14" t="s">
        <v>76</v>
      </c>
      <c r="C14" s="48">
        <f t="shared" si="1"/>
        <v>4049</v>
      </c>
      <c r="D14" s="48">
        <f t="shared" si="1"/>
        <v>1722</v>
      </c>
      <c r="E14" s="48">
        <f t="shared" si="1"/>
        <v>4555</v>
      </c>
      <c r="F14" s="48">
        <f t="shared" si="1"/>
        <v>7463</v>
      </c>
    </row>
    <row r="15" spans="1:6" x14ac:dyDescent="0.25">
      <c r="B15" t="s">
        <v>75</v>
      </c>
      <c r="C15" s="48">
        <f t="shared" si="1"/>
        <v>2786</v>
      </c>
      <c r="D15" s="48">
        <f t="shared" si="1"/>
        <v>1155</v>
      </c>
      <c r="E15" s="48">
        <f t="shared" si="1"/>
        <v>2435</v>
      </c>
      <c r="F15" s="48">
        <f t="shared" si="1"/>
        <v>3872</v>
      </c>
    </row>
    <row r="16" spans="1:6" x14ac:dyDescent="0.25">
      <c r="B16" t="s">
        <v>77</v>
      </c>
      <c r="C16" s="48">
        <f t="shared" si="1"/>
        <v>5861</v>
      </c>
      <c r="D16" s="48">
        <f t="shared" si="1"/>
        <v>2248</v>
      </c>
      <c r="E16" s="48">
        <f t="shared" si="1"/>
        <v>8855</v>
      </c>
      <c r="F16" s="48">
        <f t="shared" si="1"/>
        <v>7629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workbookViewId="0">
      <selection activeCell="H2" sqref="H2"/>
    </sheetView>
  </sheetViews>
  <sheetFormatPr defaultRowHeight="15" x14ac:dyDescent="0.25"/>
  <cols>
    <col min="2" max="2" width="26" customWidth="1"/>
    <col min="3" max="6" width="10.5703125" customWidth="1"/>
  </cols>
  <sheetData>
    <row r="1" spans="1:6" x14ac:dyDescent="0.25">
      <c r="B1" s="3" t="s">
        <v>73</v>
      </c>
      <c r="C1" s="3" t="s">
        <v>10</v>
      </c>
      <c r="D1" s="3" t="s">
        <v>11</v>
      </c>
      <c r="E1" s="3" t="s">
        <v>12</v>
      </c>
      <c r="F1" s="3" t="s">
        <v>13</v>
      </c>
    </row>
    <row r="2" spans="1:6" x14ac:dyDescent="0.25">
      <c r="A2" t="s">
        <v>1</v>
      </c>
      <c r="B2" t="s">
        <v>74</v>
      </c>
      <c r="C2" s="5">
        <v>8999</v>
      </c>
      <c r="D2" s="5">
        <v>3138</v>
      </c>
      <c r="E2" s="5">
        <v>679</v>
      </c>
      <c r="F2" s="5">
        <v>2712</v>
      </c>
    </row>
    <row r="3" spans="1:6" x14ac:dyDescent="0.25">
      <c r="A3" t="s">
        <v>2</v>
      </c>
      <c r="B3" t="s">
        <v>75</v>
      </c>
      <c r="C3" s="5">
        <v>8965</v>
      </c>
      <c r="D3" s="5">
        <v>9269</v>
      </c>
      <c r="E3" s="5">
        <v>2435</v>
      </c>
      <c r="F3" s="5">
        <v>7051</v>
      </c>
    </row>
    <row r="4" spans="1:6" x14ac:dyDescent="0.25">
      <c r="A4" t="s">
        <v>3</v>
      </c>
      <c r="B4" t="s">
        <v>76</v>
      </c>
      <c r="C4" s="5">
        <v>4049</v>
      </c>
      <c r="D4" s="5">
        <v>1722</v>
      </c>
      <c r="E4" s="5">
        <v>5821</v>
      </c>
      <c r="F4" s="5">
        <v>8011</v>
      </c>
    </row>
    <row r="5" spans="1:6" x14ac:dyDescent="0.25">
      <c r="A5" t="s">
        <v>4</v>
      </c>
      <c r="B5" t="s">
        <v>74</v>
      </c>
      <c r="C5" s="5">
        <v>9950</v>
      </c>
      <c r="D5" s="5">
        <v>3991</v>
      </c>
      <c r="E5" s="5">
        <v>7139</v>
      </c>
      <c r="F5" s="5">
        <v>5967</v>
      </c>
    </row>
    <row r="6" spans="1:6" x14ac:dyDescent="0.25">
      <c r="A6" t="s">
        <v>5</v>
      </c>
      <c r="B6" t="s">
        <v>75</v>
      </c>
      <c r="C6" s="5">
        <v>2786</v>
      </c>
      <c r="D6" s="5">
        <v>7796</v>
      </c>
      <c r="E6" s="5">
        <v>5841</v>
      </c>
      <c r="F6" s="5">
        <v>7675</v>
      </c>
    </row>
    <row r="7" spans="1:6" x14ac:dyDescent="0.25">
      <c r="A7" t="s">
        <v>6</v>
      </c>
      <c r="B7" t="s">
        <v>76</v>
      </c>
      <c r="C7" s="5">
        <v>5977</v>
      </c>
      <c r="D7" s="5">
        <v>5853</v>
      </c>
      <c r="E7" s="5">
        <v>4555</v>
      </c>
      <c r="F7" s="5">
        <v>7463</v>
      </c>
    </row>
    <row r="8" spans="1:6" x14ac:dyDescent="0.25">
      <c r="A8" t="s">
        <v>7</v>
      </c>
      <c r="B8" t="s">
        <v>74</v>
      </c>
      <c r="C8" s="5">
        <v>9826</v>
      </c>
      <c r="D8" s="5">
        <v>5491</v>
      </c>
      <c r="E8" s="5">
        <v>8560</v>
      </c>
      <c r="F8" s="5">
        <v>8646</v>
      </c>
    </row>
    <row r="9" spans="1:6" x14ac:dyDescent="0.25">
      <c r="A9" t="s">
        <v>8</v>
      </c>
      <c r="B9" t="s">
        <v>75</v>
      </c>
      <c r="C9" s="5">
        <v>8189</v>
      </c>
      <c r="D9" s="5">
        <v>1155</v>
      </c>
      <c r="E9" s="5">
        <v>3242</v>
      </c>
      <c r="F9" s="5">
        <v>3872</v>
      </c>
    </row>
    <row r="10" spans="1:6" x14ac:dyDescent="0.25">
      <c r="A10" t="s">
        <v>9</v>
      </c>
      <c r="B10" s="22" t="s">
        <v>77</v>
      </c>
      <c r="C10" s="6">
        <v>5861</v>
      </c>
      <c r="D10" s="6">
        <v>2248</v>
      </c>
      <c r="E10" s="6">
        <v>8855</v>
      </c>
      <c r="F10" s="6">
        <v>7629</v>
      </c>
    </row>
    <row r="12" spans="1:6" x14ac:dyDescent="0.25">
      <c r="B12" t="s">
        <v>78</v>
      </c>
      <c r="C12" s="8">
        <f>MIN(C2:C10)</f>
        <v>2786</v>
      </c>
      <c r="D12" s="8">
        <f t="shared" ref="D12:F12" si="0">MIN(D2:D10)</f>
        <v>1155</v>
      </c>
      <c r="E12" s="8">
        <f t="shared" si="0"/>
        <v>679</v>
      </c>
      <c r="F12" s="8">
        <f t="shared" si="0"/>
        <v>2712</v>
      </c>
    </row>
    <row r="13" spans="1:6" x14ac:dyDescent="0.25">
      <c r="B13" t="s">
        <v>79</v>
      </c>
      <c r="C13" s="8">
        <f t="shared" ref="C13:F13" si="1">_xlfn.MAXIFS(C2:C10,$B$2:$B$10,"West")</f>
        <v>9950</v>
      </c>
      <c r="D13" s="8">
        <f t="shared" si="1"/>
        <v>5491</v>
      </c>
      <c r="E13" s="8">
        <f t="shared" si="1"/>
        <v>8560</v>
      </c>
      <c r="F13" s="8">
        <f t="shared" si="1"/>
        <v>8646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"/>
  <sheetViews>
    <sheetView workbookViewId="0">
      <selection activeCell="C2" sqref="C2"/>
    </sheetView>
  </sheetViews>
  <sheetFormatPr defaultRowHeight="15" x14ac:dyDescent="0.25"/>
  <cols>
    <col min="3" max="3" width="10.140625" bestFit="1" customWidth="1"/>
  </cols>
  <sheetData>
    <row r="1" spans="1:3" x14ac:dyDescent="0.25">
      <c r="A1">
        <v>576</v>
      </c>
      <c r="C1" s="9" t="s">
        <v>14</v>
      </c>
    </row>
    <row r="2" spans="1:3" x14ac:dyDescent="0.25">
      <c r="A2">
        <v>233</v>
      </c>
      <c r="C2">
        <f>MIN(A1:A10)</f>
        <v>80</v>
      </c>
    </row>
    <row r="3" spans="1:3" x14ac:dyDescent="0.25">
      <c r="A3">
        <v>240</v>
      </c>
    </row>
    <row r="4" spans="1:3" x14ac:dyDescent="0.25">
      <c r="A4">
        <v>539</v>
      </c>
    </row>
    <row r="5" spans="1:3" x14ac:dyDescent="0.25">
      <c r="A5">
        <v>968</v>
      </c>
    </row>
    <row r="6" spans="1:3" x14ac:dyDescent="0.25">
      <c r="A6">
        <v>455</v>
      </c>
    </row>
    <row r="7" spans="1:3" x14ac:dyDescent="0.25">
      <c r="A7">
        <v>80</v>
      </c>
    </row>
    <row r="8" spans="1:3" x14ac:dyDescent="0.25">
      <c r="A8">
        <v>559</v>
      </c>
    </row>
    <row r="9" spans="1:3" x14ac:dyDescent="0.25">
      <c r="A9">
        <v>965</v>
      </c>
    </row>
    <row r="10" spans="1:3" x14ac:dyDescent="0.25">
      <c r="A10">
        <v>924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0"/>
  <sheetViews>
    <sheetView workbookViewId="0">
      <selection activeCell="C3" sqref="C3"/>
    </sheetView>
  </sheetViews>
  <sheetFormatPr defaultRowHeight="15" x14ac:dyDescent="0.25"/>
  <sheetData>
    <row r="1" spans="1:3" x14ac:dyDescent="0.25">
      <c r="A1">
        <v>995</v>
      </c>
      <c r="B1" s="1">
        <v>1</v>
      </c>
      <c r="C1">
        <f>SMALL($A$1:$A$10,1)</f>
        <v>170</v>
      </c>
    </row>
    <row r="2" spans="1:3" x14ac:dyDescent="0.25">
      <c r="A2">
        <v>807</v>
      </c>
      <c r="B2" s="1">
        <v>2</v>
      </c>
      <c r="C2">
        <f>SMALL($A$1:$A$10,2)</f>
        <v>206</v>
      </c>
    </row>
    <row r="3" spans="1:3" x14ac:dyDescent="0.25">
      <c r="A3">
        <v>949</v>
      </c>
      <c r="B3" s="1">
        <v>3</v>
      </c>
      <c r="C3">
        <f>SMALL($A$1:$A$10,3)</f>
        <v>218</v>
      </c>
    </row>
    <row r="4" spans="1:3" x14ac:dyDescent="0.25">
      <c r="A4">
        <v>884</v>
      </c>
    </row>
    <row r="5" spans="1:3" x14ac:dyDescent="0.25">
      <c r="A5">
        <v>414</v>
      </c>
    </row>
    <row r="6" spans="1:3" x14ac:dyDescent="0.25">
      <c r="A6">
        <v>170</v>
      </c>
    </row>
    <row r="7" spans="1:3" x14ac:dyDescent="0.25">
      <c r="A7">
        <v>222</v>
      </c>
    </row>
    <row r="8" spans="1:3" x14ac:dyDescent="0.25">
      <c r="A8">
        <v>218</v>
      </c>
    </row>
    <row r="9" spans="1:3" x14ac:dyDescent="0.25">
      <c r="A9">
        <v>315</v>
      </c>
    </row>
    <row r="10" spans="1:3" x14ac:dyDescent="0.25">
      <c r="A10">
        <v>206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4"/>
  <sheetViews>
    <sheetView workbookViewId="0">
      <selection activeCell="I12" sqref="I12"/>
    </sheetView>
  </sheetViews>
  <sheetFormatPr defaultRowHeight="15" x14ac:dyDescent="0.25"/>
  <cols>
    <col min="1" max="1" width="10.7109375" bestFit="1" customWidth="1"/>
  </cols>
  <sheetData>
    <row r="1" spans="1:4" x14ac:dyDescent="0.25">
      <c r="A1" s="3" t="s">
        <v>15</v>
      </c>
      <c r="B1" s="3" t="s">
        <v>16</v>
      </c>
      <c r="C1" s="3" t="s">
        <v>17</v>
      </c>
      <c r="D1" s="3" t="s">
        <v>18</v>
      </c>
    </row>
    <row r="2" spans="1:4" x14ac:dyDescent="0.25">
      <c r="A2" s="11">
        <v>40490</v>
      </c>
      <c r="B2">
        <v>18</v>
      </c>
      <c r="C2">
        <v>90</v>
      </c>
      <c r="D2">
        <v>12</v>
      </c>
    </row>
    <row r="3" spans="1:4" x14ac:dyDescent="0.25">
      <c r="A3" s="11">
        <v>40491</v>
      </c>
      <c r="B3">
        <v>66</v>
      </c>
      <c r="C3">
        <v>5</v>
      </c>
      <c r="D3">
        <v>94</v>
      </c>
    </row>
    <row r="4" spans="1:4" x14ac:dyDescent="0.25">
      <c r="A4" s="11">
        <v>40492</v>
      </c>
      <c r="B4">
        <v>81</v>
      </c>
      <c r="C4">
        <v>52</v>
      </c>
      <c r="D4">
        <v>23</v>
      </c>
    </row>
    <row r="5" spans="1:4" x14ac:dyDescent="0.25">
      <c r="A5" s="11">
        <v>40493</v>
      </c>
      <c r="B5">
        <v>55</v>
      </c>
      <c r="C5">
        <v>6</v>
      </c>
      <c r="D5">
        <v>81</v>
      </c>
    </row>
    <row r="6" spans="1:4" x14ac:dyDescent="0.25">
      <c r="A6" s="11">
        <v>40494</v>
      </c>
      <c r="B6">
        <v>76</v>
      </c>
      <c r="C6">
        <v>5</v>
      </c>
      <c r="D6">
        <v>72</v>
      </c>
    </row>
    <row r="7" spans="1:4" x14ac:dyDescent="0.25">
      <c r="A7" s="11">
        <v>40495</v>
      </c>
      <c r="B7">
        <v>8</v>
      </c>
      <c r="C7">
        <v>76</v>
      </c>
      <c r="D7">
        <v>70</v>
      </c>
    </row>
    <row r="8" spans="1:4" x14ac:dyDescent="0.25">
      <c r="A8" s="11">
        <v>40496</v>
      </c>
      <c r="B8">
        <v>57</v>
      </c>
      <c r="C8">
        <v>55</v>
      </c>
      <c r="D8">
        <v>16</v>
      </c>
    </row>
    <row r="9" spans="1:4" x14ac:dyDescent="0.25">
      <c r="A9" s="11">
        <v>40497</v>
      </c>
      <c r="B9">
        <v>11</v>
      </c>
      <c r="C9">
        <v>63</v>
      </c>
      <c r="D9">
        <v>83</v>
      </c>
    </row>
    <row r="10" spans="1:4" x14ac:dyDescent="0.25">
      <c r="A10" s="11">
        <v>40498</v>
      </c>
      <c r="B10">
        <v>2</v>
      </c>
      <c r="C10">
        <v>59</v>
      </c>
      <c r="D10">
        <v>72</v>
      </c>
    </row>
    <row r="12" spans="1:4" x14ac:dyDescent="0.25">
      <c r="A12" s="12">
        <v>1</v>
      </c>
      <c r="B12">
        <f>LARGE(B$2:B$10,$A12)</f>
        <v>81</v>
      </c>
      <c r="C12">
        <f t="shared" ref="C12:D14" si="0">LARGE(C$2:C$10,$A12)</f>
        <v>90</v>
      </c>
      <c r="D12">
        <f t="shared" si="0"/>
        <v>94</v>
      </c>
    </row>
    <row r="13" spans="1:4" x14ac:dyDescent="0.25">
      <c r="A13" s="12">
        <v>2</v>
      </c>
      <c r="B13">
        <f t="shared" ref="B13:B14" si="1">LARGE(B$2:B$10,$A13)</f>
        <v>76</v>
      </c>
      <c r="C13">
        <f t="shared" si="0"/>
        <v>76</v>
      </c>
      <c r="D13">
        <f t="shared" si="0"/>
        <v>83</v>
      </c>
    </row>
    <row r="14" spans="1:4" x14ac:dyDescent="0.25">
      <c r="A14" s="12">
        <v>3</v>
      </c>
      <c r="B14">
        <f t="shared" si="1"/>
        <v>66</v>
      </c>
      <c r="C14">
        <f t="shared" si="0"/>
        <v>63</v>
      </c>
      <c r="D14">
        <f t="shared" si="0"/>
        <v>81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0"/>
  <sheetViews>
    <sheetView workbookViewId="0">
      <selection activeCell="F6" sqref="F6"/>
    </sheetView>
  </sheetViews>
  <sheetFormatPr defaultRowHeight="15" x14ac:dyDescent="0.25"/>
  <cols>
    <col min="2" max="2" width="11.28515625" bestFit="1" customWidth="1"/>
  </cols>
  <sheetData>
    <row r="1" spans="1:4" x14ac:dyDescent="0.25">
      <c r="B1" s="9" t="s">
        <v>19</v>
      </c>
    </row>
    <row r="2" spans="1:4" x14ac:dyDescent="0.25">
      <c r="A2" t="s">
        <v>1</v>
      </c>
      <c r="B2" s="5">
        <v>104</v>
      </c>
      <c r="D2" s="1" t="s">
        <v>20</v>
      </c>
    </row>
    <row r="3" spans="1:4" x14ac:dyDescent="0.25">
      <c r="A3" t="s">
        <v>2</v>
      </c>
      <c r="B3" s="5">
        <v>750</v>
      </c>
      <c r="D3" t="str">
        <f>INDEX($A$2:$A$10,MATCH(LARGE($B$2:$B$10,1),$B$2:$B$10,0))</f>
        <v>Miller</v>
      </c>
    </row>
    <row r="4" spans="1:4" x14ac:dyDescent="0.25">
      <c r="A4" t="s">
        <v>3</v>
      </c>
      <c r="B4" s="5">
        <v>308</v>
      </c>
    </row>
    <row r="5" spans="1:4" x14ac:dyDescent="0.25">
      <c r="A5" t="s">
        <v>4</v>
      </c>
      <c r="B5" s="5">
        <v>261</v>
      </c>
      <c r="D5" s="1" t="s">
        <v>72</v>
      </c>
    </row>
    <row r="6" spans="1:4" x14ac:dyDescent="0.25">
      <c r="A6" t="s">
        <v>5</v>
      </c>
      <c r="B6" s="5">
        <v>461</v>
      </c>
      <c r="D6" s="7">
        <f>LARGE($B$2:$B$10,1)-LARGE($B$2:$B$10,2)</f>
        <v>168</v>
      </c>
    </row>
    <row r="7" spans="1:4" x14ac:dyDescent="0.25">
      <c r="A7" t="s">
        <v>6</v>
      </c>
      <c r="B7" s="5">
        <v>918</v>
      </c>
    </row>
    <row r="8" spans="1:4" x14ac:dyDescent="0.25">
      <c r="A8" t="s">
        <v>7</v>
      </c>
      <c r="B8" s="5">
        <v>658</v>
      </c>
    </row>
    <row r="9" spans="1:4" x14ac:dyDescent="0.25">
      <c r="A9" t="s">
        <v>8</v>
      </c>
      <c r="B9" s="5">
        <v>206</v>
      </c>
    </row>
    <row r="10" spans="1:4" x14ac:dyDescent="0.25">
      <c r="A10" t="s">
        <v>9</v>
      </c>
      <c r="B10" s="5">
        <v>260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0"/>
  <sheetViews>
    <sheetView workbookViewId="0">
      <selection activeCell="D2" sqref="D2"/>
    </sheetView>
  </sheetViews>
  <sheetFormatPr defaultRowHeight="15" x14ac:dyDescent="0.25"/>
  <cols>
    <col min="2" max="2" width="12.42578125" customWidth="1"/>
    <col min="5" max="5" width="10.5703125" bestFit="1" customWidth="1"/>
  </cols>
  <sheetData>
    <row r="1" spans="1:5" x14ac:dyDescent="0.25">
      <c r="A1" s="3" t="s">
        <v>21</v>
      </c>
      <c r="B1" s="3" t="s">
        <v>22</v>
      </c>
    </row>
    <row r="2" spans="1:5" x14ac:dyDescent="0.25">
      <c r="A2" t="s">
        <v>23</v>
      </c>
      <c r="B2" s="4">
        <v>1005.99</v>
      </c>
      <c r="C2" s="1">
        <v>1</v>
      </c>
      <c r="D2" t="str">
        <f>INDEX($A$2:$A$10,MATCH(SMALL($B$2:$B$10,C2),$B$2:$B$10,0))</f>
        <v>comp. 8</v>
      </c>
      <c r="E2" s="4">
        <f>SMALL($B$2:$B$10,C2)</f>
        <v>1001</v>
      </c>
    </row>
    <row r="3" spans="1:5" x14ac:dyDescent="0.25">
      <c r="A3" t="s">
        <v>24</v>
      </c>
      <c r="B3" s="4">
        <v>1003.89</v>
      </c>
      <c r="C3" s="1">
        <v>2</v>
      </c>
      <c r="D3" t="str">
        <f t="shared" ref="D3:D4" si="0">INDEX($A$2:$A$10,MATCH(SMALL($B$2:$B$10,C3),$B$2:$B$10,0))</f>
        <v>comp. 6</v>
      </c>
      <c r="E3" s="4">
        <f t="shared" ref="E3:E4" si="1">SMALL($B$2:$B$10,C3)</f>
        <v>1002.96</v>
      </c>
    </row>
    <row r="4" spans="1:5" x14ac:dyDescent="0.25">
      <c r="A4" t="s">
        <v>25</v>
      </c>
      <c r="B4" s="4">
        <v>1008.55</v>
      </c>
      <c r="C4" s="1">
        <v>3</v>
      </c>
      <c r="D4" t="str">
        <f t="shared" si="0"/>
        <v>comp. 9</v>
      </c>
      <c r="E4" s="4">
        <f t="shared" si="1"/>
        <v>1003.45</v>
      </c>
    </row>
    <row r="5" spans="1:5" x14ac:dyDescent="0.25">
      <c r="A5" t="s">
        <v>26</v>
      </c>
      <c r="B5" s="4">
        <v>1008</v>
      </c>
    </row>
    <row r="6" spans="1:5" x14ac:dyDescent="0.25">
      <c r="A6" t="s">
        <v>27</v>
      </c>
      <c r="B6" s="4">
        <v>1009.77</v>
      </c>
    </row>
    <row r="7" spans="1:5" x14ac:dyDescent="0.25">
      <c r="A7" t="s">
        <v>28</v>
      </c>
      <c r="B7" s="4">
        <v>1002.96</v>
      </c>
    </row>
    <row r="8" spans="1:5" x14ac:dyDescent="0.25">
      <c r="A8" t="s">
        <v>29</v>
      </c>
      <c r="B8" s="4">
        <v>1008.12</v>
      </c>
    </row>
    <row r="9" spans="1:5" x14ac:dyDescent="0.25">
      <c r="A9" t="s">
        <v>30</v>
      </c>
      <c r="B9" s="4">
        <v>1001</v>
      </c>
    </row>
    <row r="10" spans="1:5" x14ac:dyDescent="0.25">
      <c r="A10" t="s">
        <v>31</v>
      </c>
      <c r="B10" s="4">
        <v>1003.45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determine largest value</vt:lpstr>
      <vt:lpstr>employee lowest sales</vt:lpstr>
      <vt:lpstr>employee lowest sales in region</vt:lpstr>
      <vt:lpstr>employee higest sales in region</vt:lpstr>
      <vt:lpstr>detect smallest value in column</vt:lpstr>
      <vt:lpstr>smallest value in list</vt:lpstr>
      <vt:lpstr>find highest value</vt:lpstr>
      <vt:lpstr>determine and locate the best</vt:lpstr>
      <vt:lpstr>compare prices and select cheap</vt:lpstr>
      <vt:lpstr>calculate average output</vt:lpstr>
      <vt:lpstr>sum a filtered list</vt:lpstr>
      <vt:lpstr>count cells with numeric data</vt:lpstr>
      <vt:lpstr>count cells containing data</vt:lpstr>
      <vt:lpstr>count cells containing text</vt:lpstr>
      <vt:lpstr>count empty cells</vt:lpstr>
      <vt:lpstr>determine last filled row</vt:lpstr>
      <vt:lpstr>count rows in filtered list</vt:lpstr>
      <vt:lpstr>determine rank of sales</vt:lpstr>
      <vt:lpstr>calculate median sales</vt:lpstr>
      <vt:lpstr>calculate quartiles</vt:lpstr>
      <vt:lpstr>determine standard deviation</vt:lpstr>
      <vt:lpstr>determine future sales</vt:lpstr>
      <vt:lpstr>determine future sales (2)</vt:lpstr>
      <vt:lpstr>determine future sales (3)</vt:lpstr>
      <vt:lpstr>determine seasonal pattern</vt:lpstr>
      <vt:lpstr>determine data correlation</vt:lpstr>
      <vt:lpstr>comparing different averages</vt:lpstr>
    </vt:vector>
  </TitlesOfParts>
  <Company>Ulticom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Kennedy</dc:creator>
  <cp:lastModifiedBy>Brian Moriarty</cp:lastModifiedBy>
  <dcterms:created xsi:type="dcterms:W3CDTF">2014-03-10T22:39:08Z</dcterms:created>
  <dcterms:modified xsi:type="dcterms:W3CDTF">2021-12-02T08:01:33Z</dcterms:modified>
</cp:coreProperties>
</file>